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52" windowHeight="9000" tabRatio="844" activeTab="0"/>
  </bookViews>
  <sheets>
    <sheet name="申込金一覧表" sheetId="1" r:id="rId1"/>
    <sheet name="誓約書" sheetId="2" state="hidden" r:id="rId2"/>
    <sheet name="個人エントリー" sheetId="3" r:id="rId3"/>
    <sheet name="リレーエントリー" sheetId="4" r:id="rId4"/>
    <sheet name="個人エントリー確認用" sheetId="5" r:id="rId5"/>
    <sheet name="リレーエントリー確認用" sheetId="6" r:id="rId6"/>
    <sheet name="参照" sheetId="7" state="hidden" r:id="rId7"/>
    <sheet name="参照 (2)" sheetId="8" state="hidden" r:id="rId8"/>
    <sheet name="大会名" sheetId="9" state="hidden" r:id="rId9"/>
    <sheet name="CSVCOMP" sheetId="10" state="hidden" r:id="rId10"/>
    <sheet name="CSVTEAM" sheetId="11" state="hidden" r:id="rId11"/>
  </sheets>
  <definedNames>
    <definedName name="_xlnm.Print_Area" localSheetId="1">'誓約書'!$A$1:$F$33</definedName>
    <definedName name="エントリー代選択">'大会名'!$A$1:$C$4</definedName>
    <definedName name="バタフライ" localSheetId="7">'参照 (2)'!$D$2:$D$4</definedName>
    <definedName name="バタフライ">'参照'!$D$2:$D$4</definedName>
    <definedName name="メドレーリレー" localSheetId="7">'参照 (2)'!$G$2:$G$3</definedName>
    <definedName name="メドレーリレー">'参照'!$G$2:$G$3</definedName>
    <definedName name="リレー" localSheetId="7">'参照 (2)'!$F$2:$F$3</definedName>
    <definedName name="リレー">'参照'!$F$2:$F$3</definedName>
    <definedName name="リレークラスコード" localSheetId="7">'参照 (2)'!$E$8:$F$15</definedName>
    <definedName name="リレークラスコード">'参照'!$E$8:$F$15</definedName>
    <definedName name="個人メドレー" localSheetId="7">'参照 (2)'!$E$2:$E$3</definedName>
    <definedName name="個人メドレー">'参照'!$E$2:$E$3</definedName>
    <definedName name="氏名">'個人エントリー'!$Q$2:$Q$51</definedName>
    <definedName name="自由形" localSheetId="7">'参照 (2)'!$A$2:$A$5</definedName>
    <definedName name="自由形">'参照'!$A$2:$A$5</definedName>
    <definedName name="種目距離コード" localSheetId="7">'参照 (2)'!$A$14:$B$33</definedName>
    <definedName name="種目距離コード">'参照'!$A$14:$B$33</definedName>
    <definedName name="所属" localSheetId="7">'参照 (2)'!$M$1:$O$37</definedName>
    <definedName name="所属">'参照'!$M$1:$O$100</definedName>
    <definedName name="性別" localSheetId="7">'参照 (2)'!$A$10:$B$12</definedName>
    <definedName name="性別">'参照'!$A$10:$B$12</definedName>
    <definedName name="大会名">'大会名'!$A$2:$A$4</definedName>
    <definedName name="背泳ぎ" localSheetId="7">'参照 (2)'!$B$2:$B$4</definedName>
    <definedName name="背泳ぎ">'参照'!$B$2:$B$4</definedName>
    <definedName name="平泳ぎ" localSheetId="7">'参照 (2)'!$C$2:$C$4</definedName>
    <definedName name="平泳ぎ">'参照'!$C$2:$C$4</definedName>
  </definedNames>
  <calcPr fullCalcOnLoad="1"/>
</workbook>
</file>

<file path=xl/sharedStrings.xml><?xml version="1.0" encoding="utf-8"?>
<sst xmlns="http://schemas.openxmlformats.org/spreadsheetml/2006/main" count="430" uniqueCount="274">
  <si>
    <t>申込金一覧表</t>
  </si>
  <si>
    <t>男子</t>
  </si>
  <si>
    <t>個人種目</t>
  </si>
  <si>
    <t>女子</t>
  </si>
  <si>
    <t>合計</t>
  </si>
  <si>
    <t>リレー種目</t>
  </si>
  <si>
    <t>合 計</t>
  </si>
  <si>
    <t>×</t>
  </si>
  <si>
    <t>×</t>
  </si>
  <si>
    <t>プログラム</t>
  </si>
  <si>
    <t>×</t>
  </si>
  <si>
    <t>チーム名：</t>
  </si>
  <si>
    <t>チーム略称：</t>
  </si>
  <si>
    <t>住所：</t>
  </si>
  <si>
    <t>〒</t>
  </si>
  <si>
    <t>ＦＡＸ：</t>
  </si>
  <si>
    <t>ＴＥＬ：</t>
  </si>
  <si>
    <t>代表者：</t>
  </si>
  <si>
    <t>申込責任者：</t>
  </si>
  <si>
    <t>種目＝</t>
  </si>
  <si>
    <t>円</t>
  </si>
  <si>
    <t>部＝</t>
  </si>
  <si>
    <t>参加数：</t>
  </si>
  <si>
    <t>男</t>
  </si>
  <si>
    <t>名</t>
  </si>
  <si>
    <t>女</t>
  </si>
  <si>
    <t>―</t>
  </si>
  <si>
    <t>合計</t>
  </si>
  <si>
    <t>性別</t>
  </si>
  <si>
    <t>生年月日</t>
  </si>
  <si>
    <t>暦年齢</t>
  </si>
  <si>
    <t>グループ</t>
  </si>
  <si>
    <t>種目１</t>
  </si>
  <si>
    <t>距離１</t>
  </si>
  <si>
    <t>タイム１</t>
  </si>
  <si>
    <t>種目２</t>
  </si>
  <si>
    <t>距離２</t>
  </si>
  <si>
    <t>タイム２</t>
  </si>
  <si>
    <t>姓</t>
  </si>
  <si>
    <t>自由形</t>
  </si>
  <si>
    <t>背泳ぎ</t>
  </si>
  <si>
    <t>平泳ぎ</t>
  </si>
  <si>
    <t>個人メドレー</t>
  </si>
  <si>
    <t>種目</t>
  </si>
  <si>
    <t>距離</t>
  </si>
  <si>
    <t>年齢</t>
  </si>
  <si>
    <t>タイム</t>
  </si>
  <si>
    <t>チーム名</t>
  </si>
  <si>
    <t>E-Mail：</t>
  </si>
  <si>
    <t>No.</t>
  </si>
  <si>
    <t>フリガナ（姓）</t>
  </si>
  <si>
    <t>フリガナ（名）</t>
  </si>
  <si>
    <t>No.</t>
  </si>
  <si>
    <t>所属番号</t>
  </si>
  <si>
    <t>ヨミガナ</t>
  </si>
  <si>
    <t>所属名</t>
  </si>
  <si>
    <t>ＯＫ山城</t>
  </si>
  <si>
    <t>OKﾔﾏｼﾛ</t>
  </si>
  <si>
    <t>ＯＫ田宮</t>
  </si>
  <si>
    <t>OKﾀﾐﾔ</t>
  </si>
  <si>
    <t>ＯＫ脇町</t>
  </si>
  <si>
    <t>OKﾜｷﾏﾁ</t>
  </si>
  <si>
    <t>ＯＫ藍住</t>
  </si>
  <si>
    <t>OKｱｲｽﾞﾐ</t>
  </si>
  <si>
    <t>エースＳＳ</t>
  </si>
  <si>
    <t>ｴｰｽSS</t>
  </si>
  <si>
    <t>トビウオ川内</t>
  </si>
  <si>
    <t>ﾄﾋﾞｳｵｶﾜｳﾁ</t>
  </si>
  <si>
    <t>アサンＳＣ</t>
  </si>
  <si>
    <t>ｱｻﾝSC</t>
  </si>
  <si>
    <t>ハッピーＳＳ</t>
  </si>
  <si>
    <t>ﾊｯﾋﾟｰSS</t>
  </si>
  <si>
    <t>ハッピー阿南</t>
  </si>
  <si>
    <t>ﾊｯﾋﾟｰｱﾅﾝ</t>
  </si>
  <si>
    <t>ハッピー鴨島</t>
  </si>
  <si>
    <t>ﾊｯﾋﾟｰｶﾓｼﾞﾏ</t>
  </si>
  <si>
    <t>ＳＶ北島</t>
  </si>
  <si>
    <t>SVｷﾀｼﾞﾏ</t>
  </si>
  <si>
    <t>メック泳泳王</t>
  </si>
  <si>
    <t>ﾒｯｸ</t>
  </si>
  <si>
    <t>ＴＳＤ</t>
  </si>
  <si>
    <t>TSD</t>
  </si>
  <si>
    <t>四国進学会</t>
  </si>
  <si>
    <t>ｼｺｸｼﾝｶﾞｸｶｲ</t>
  </si>
  <si>
    <t>いしいドーム</t>
  </si>
  <si>
    <t>ｲｼｲﾄﾞｰﾑ</t>
  </si>
  <si>
    <t>かもめＳＳ</t>
  </si>
  <si>
    <t>ｶﾓﾒSS</t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</si>
  <si>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</si>
  <si>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</si>
  <si>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</si>
  <si>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</si>
  <si>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</si>
  <si>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</si>
  <si>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</si>
  <si>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</si>
  <si>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</si>
  <si>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</si>
  <si>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</si>
  <si>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</si>
  <si>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</si>
  <si>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</si>
  <si>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</si>
  <si>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</si>
  <si>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</si>
  <si>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</si>
  <si>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</si>
  <si>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</si>
  <si>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</si>
  <si>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</si>
  <si>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</si>
  <si>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</si>
  <si>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</si>
  <si>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</si>
  <si>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</si>
  <si>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</si>
  <si>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</si>
  <si>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</si>
  <si>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</si>
  <si>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</si>
  <si>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</si>
  <si>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</si>
  <si>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</si>
  <si>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</si>
  <si>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</si>
  <si>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チーム番号(4)</t>
  </si>
  <si>
    <t>チーム名(20)</t>
  </si>
  <si>
    <t>ﾖﾐｶﾞﾅ(15)</t>
  </si>
  <si>
    <t>所属番号(4)</t>
  </si>
  <si>
    <t>加盟番号(2)</t>
  </si>
  <si>
    <t>ｴﾝﾄﾘｰ(5)</t>
  </si>
  <si>
    <t>ｴﾝﾄﾘｰﾀｲﾑ(7)</t>
  </si>
  <si>
    <t>フリガナ（姓）</t>
  </si>
  <si>
    <t>タイム１</t>
  </si>
  <si>
    <t>タイム２</t>
  </si>
  <si>
    <t>No.</t>
  </si>
  <si>
    <t>グループ</t>
  </si>
  <si>
    <t>タイム</t>
  </si>
  <si>
    <t>チーム略称</t>
  </si>
  <si>
    <t>徳島県水泳連盟殿</t>
  </si>
  <si>
    <t>誓  約  書</t>
  </si>
  <si>
    <t>は、週1回以上定期的に水泳練習を実施しており、自己の健康管理については</t>
  </si>
  <si>
    <t>一切の責任を負うことを誓約致します。</t>
  </si>
  <si>
    <t>出場選手捺印</t>
  </si>
  <si>
    <t>私達は大会出場にあたり、健康について何ら異常はなく、自己の健康管理につ</t>
  </si>
  <si>
    <t>いては一切の責任を負うことを署名、捺印の上ここに誓約致します</t>
  </si>
  <si>
    <t>No</t>
  </si>
  <si>
    <t xml:space="preserve">      氏　　  　名</t>
  </si>
  <si>
    <t>印</t>
  </si>
  <si>
    <t xml:space="preserve">       氏　  　　名</t>
  </si>
  <si>
    <t xml:space="preserve">  </t>
  </si>
  <si>
    <t>平成　　年　　月　　日</t>
  </si>
  <si>
    <t xml:space="preserve">クラブ名　　　　　　　　　　     　　　　　                               </t>
  </si>
  <si>
    <t xml:space="preserve">住所　　　　　　   　　　　　　　　　　        　                          </t>
  </si>
  <si>
    <t xml:space="preserve">TEL　　　　　　　　　　　　　　　   　　                                   </t>
  </si>
  <si>
    <t xml:space="preserve">  責任者　　　　　               　　　　　　　　　　                 （印）</t>
  </si>
  <si>
    <t>Ｇスイム</t>
  </si>
  <si>
    <t>ぴっぐかふぇ</t>
  </si>
  <si>
    <t>グンゼ西明石</t>
  </si>
  <si>
    <t>淡路ＭＳＣ</t>
  </si>
  <si>
    <t>たくま</t>
  </si>
  <si>
    <t>バタフライ</t>
  </si>
  <si>
    <t>リレー</t>
  </si>
  <si>
    <t>メドレーリレー</t>
  </si>
  <si>
    <t xml:space="preserve"> 100m</t>
  </si>
  <si>
    <t xml:space="preserve">  50m</t>
  </si>
  <si>
    <t xml:space="preserve"> 200m</t>
  </si>
  <si>
    <t>男</t>
  </si>
  <si>
    <t>リレー</t>
  </si>
  <si>
    <t xml:space="preserve"> 100m</t>
  </si>
  <si>
    <t>自由形</t>
  </si>
  <si>
    <t>背泳ぎ</t>
  </si>
  <si>
    <t>平泳ぎ</t>
  </si>
  <si>
    <t>バタフライ</t>
  </si>
  <si>
    <t>個人メドレー</t>
  </si>
  <si>
    <t>メドレーリレー</t>
  </si>
  <si>
    <t>年齢</t>
  </si>
  <si>
    <t>グループ</t>
  </si>
  <si>
    <t xml:space="preserve">  25m</t>
  </si>
  <si>
    <t xml:space="preserve">  50m</t>
  </si>
  <si>
    <t xml:space="preserve"> 200m</t>
  </si>
  <si>
    <t>性別</t>
  </si>
  <si>
    <t>ドルフィン</t>
  </si>
  <si>
    <t>女</t>
  </si>
  <si>
    <t>自由形  25m</t>
  </si>
  <si>
    <t>自由形  50m</t>
  </si>
  <si>
    <t>自由形 100m</t>
  </si>
  <si>
    <t>自由形 200m</t>
  </si>
  <si>
    <t>背泳ぎ  25m</t>
  </si>
  <si>
    <t>背泳ぎ  50m</t>
  </si>
  <si>
    <t>ＵＺＵ倶楽部</t>
  </si>
  <si>
    <t>ｳｽﾞｸﾗﾌﾞ</t>
  </si>
  <si>
    <t>背泳ぎ 100m</t>
  </si>
  <si>
    <t>池水</t>
  </si>
  <si>
    <t>ｲｹｽｲ</t>
  </si>
  <si>
    <t>平泳ぎ  25m</t>
  </si>
  <si>
    <t>Gｽｲﾑ</t>
  </si>
  <si>
    <t>平泳ぎ  50m</t>
  </si>
  <si>
    <t>ﾋﾟｯｸﾞｶﾌｪ</t>
  </si>
  <si>
    <t>平泳ぎ 100m</t>
  </si>
  <si>
    <t>ｸﾞﾝｾﾞﾆｼｱｶｼ</t>
  </si>
  <si>
    <t>バタフライ  25m</t>
  </si>
  <si>
    <t>ｱﾜｼﾞMSC</t>
  </si>
  <si>
    <t>バタフライ  50m</t>
  </si>
  <si>
    <t>ﾀｸﾏ</t>
  </si>
  <si>
    <t>バタフライ 100m</t>
  </si>
  <si>
    <t>ＤＨＳＴ</t>
  </si>
  <si>
    <t>DHST</t>
  </si>
  <si>
    <t>個人メドレー 100m</t>
  </si>
  <si>
    <t>関西酔イマー</t>
  </si>
  <si>
    <t>ｶﾝｻｲｽｲﾏ</t>
  </si>
  <si>
    <t>個人メドレー 200m</t>
  </si>
  <si>
    <t>フィッタ川江</t>
  </si>
  <si>
    <t>ﾌｨｯﾀｶﾜﾉｴ</t>
  </si>
  <si>
    <t>リレー 100m</t>
  </si>
  <si>
    <t>フィッタ高知</t>
  </si>
  <si>
    <t>ﾌｨｯﾀｺｳﾁ</t>
  </si>
  <si>
    <t>リレー 200m</t>
  </si>
  <si>
    <t>チームちから</t>
  </si>
  <si>
    <t>ﾁｰﾑﾁｶﾗ</t>
  </si>
  <si>
    <t>メドレーリレー 100m</t>
  </si>
  <si>
    <t>伊藤SS</t>
  </si>
  <si>
    <t>ｲﾄｳSS</t>
  </si>
  <si>
    <t>メドレーリレー 200m</t>
  </si>
  <si>
    <t>ＪＳＳ高知</t>
  </si>
  <si>
    <t>JSSｺｳﾁ</t>
  </si>
  <si>
    <t>SEAMAX</t>
  </si>
  <si>
    <t>徳島大学</t>
  </si>
  <si>
    <t>レッドサン</t>
  </si>
  <si>
    <t>チームゼロ</t>
  </si>
  <si>
    <t>サンダーＳＳ</t>
  </si>
  <si>
    <t>鏡水会</t>
  </si>
  <si>
    <t>徳大ＷＳＣ</t>
  </si>
  <si>
    <t>ﾄｸﾀﾞｲWSC</t>
  </si>
  <si>
    <t>ＧＲＥＥＮＳ</t>
  </si>
  <si>
    <t>GREENS</t>
  </si>
  <si>
    <t>コナミ播磨屋</t>
  </si>
  <si>
    <t>ｺﾅﾐﾊﾘﾏﾔ</t>
  </si>
  <si>
    <t>ﾄｸｼﾏﾀﾞｲｶﾞｸ</t>
  </si>
  <si>
    <t>ﾁｰﾑｾﾞﾛ</t>
  </si>
  <si>
    <t>ｻﾝﾀﾞｰSS</t>
  </si>
  <si>
    <t>ｷｮｳｽｲｶｲ</t>
  </si>
  <si>
    <t>徳大ＷＳＣ</t>
  </si>
  <si>
    <t>ﾄｸﾀﾞｲWSC</t>
  </si>
  <si>
    <t>ＧＲＥＥＮＳ</t>
  </si>
  <si>
    <t>GREENS</t>
  </si>
  <si>
    <t>コナミ播磨屋</t>
  </si>
  <si>
    <t>ｺﾅﾐﾊﾘﾏﾔ</t>
  </si>
  <si>
    <t>ﾄｸｼﾏﾀﾞｲｶﾞｸ</t>
  </si>
  <si>
    <t>ﾁｰﾑｾﾞﾛ</t>
  </si>
  <si>
    <t>ｻﾝﾀﾞｰSS</t>
  </si>
  <si>
    <t>ｷｮｳｽｲｶｲ</t>
  </si>
  <si>
    <t>泳愛倶楽部</t>
  </si>
  <si>
    <t>ｴｲｱｲｸﾗﾌﾞ</t>
  </si>
  <si>
    <t>NSIパール</t>
  </si>
  <si>
    <t>NSIﾊﾟｰﾙ</t>
  </si>
  <si>
    <t>眉山園</t>
  </si>
  <si>
    <t>ﾋﾞｻﾞﾝｴﾝ</t>
  </si>
  <si>
    <t>ホワイトＷ</t>
  </si>
  <si>
    <t>ﾎﾜｲﾄW</t>
  </si>
  <si>
    <t>マコト和泉</t>
  </si>
  <si>
    <t>ﾏｺﾄｲｽﾞﾐ</t>
  </si>
  <si>
    <t>誠之館倶楽部</t>
  </si>
  <si>
    <t>ｾｲｼﾝｶﾝｸﾗﾌﾞ</t>
  </si>
  <si>
    <t>フリガナ</t>
  </si>
  <si>
    <t>（チーム略称がプログラムに掲載されます）</t>
  </si>
  <si>
    <t>清泳会</t>
  </si>
  <si>
    <t>ｾｲｴｲｶｲ</t>
  </si>
  <si>
    <t>パル太田</t>
  </si>
  <si>
    <t>ﾊﾟﾙｵｵﾀ</t>
  </si>
  <si>
    <t>２０１９年度マスターズ夏季水泳競技大会</t>
  </si>
  <si>
    <t>Sパティオ</t>
  </si>
  <si>
    <t>エスパティオ</t>
  </si>
  <si>
    <t>関西マスターズゲームズ　２０２２年度徳島県マスターズ春季水泳競技大会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</si>
</sst>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:ss.0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mmdd"/>
    <numFmt numFmtId="183" formatCode="0###"/>
    <numFmt numFmtId="184" formatCode="00##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"/>
    <numFmt numFmtId="190" formatCode="&quot;　　　&quot;@&quot;出場にあたり、当クラブ出場選手&quot;"/>
  </numFmts>
  <fonts count="47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33" borderId="10" xfId="61" applyFont="1" applyFill="1" applyBorder="1" applyAlignment="1">
      <alignment horizontal="center"/>
      <protection/>
    </xf>
    <xf numFmtId="0" fontId="6" fillId="0" borderId="11" xfId="61" applyFont="1" applyFill="1" applyBorder="1" applyAlignment="1">
      <alignment horizontal="right" wrapText="1"/>
      <protection/>
    </xf>
    <xf numFmtId="0" fontId="6" fillId="33" borderId="0" xfId="61" applyFont="1" applyFill="1" applyBorder="1" applyAlignment="1">
      <alignment horizontal="center"/>
      <protection/>
    </xf>
    <xf numFmtId="18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12" xfId="0" applyBorder="1" applyAlignment="1" applyProtection="1">
      <alignment/>
      <protection hidden="1" locked="0"/>
    </xf>
    <xf numFmtId="49" fontId="0" fillId="0" borderId="12" xfId="0" applyNumberFormat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185" fontId="0" fillId="0" borderId="0" xfId="0" applyNumberFormat="1" applyAlignment="1">
      <alignment/>
    </xf>
    <xf numFmtId="49" fontId="0" fillId="0" borderId="12" xfId="0" applyNumberFormat="1" applyBorder="1" applyAlignment="1" applyProtection="1">
      <alignment/>
      <protection hidden="1" locked="0"/>
    </xf>
    <xf numFmtId="49" fontId="0" fillId="0" borderId="12" xfId="0" applyNumberFormat="1" applyFill="1" applyBorder="1" applyAlignment="1" applyProtection="1">
      <alignment horizontal="center"/>
      <protection hidden="1" locked="0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right"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right"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2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23" xfId="61" applyFont="1" applyFill="1" applyBorder="1" applyAlignment="1">
      <alignment horizontal="right" wrapText="1"/>
      <protection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2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6" fillId="0" borderId="23" xfId="61" applyFont="1" applyFill="1" applyBorder="1" applyAlignment="1">
      <alignment horizontal="left" shrinkToFit="1"/>
      <protection/>
    </xf>
    <xf numFmtId="0" fontId="6" fillId="33" borderId="10" xfId="61" applyFont="1" applyFill="1" applyBorder="1" applyAlignment="1">
      <alignment horizontal="center" shrinkToFit="1"/>
      <protection/>
    </xf>
    <xf numFmtId="0" fontId="6" fillId="33" borderId="0" xfId="61" applyFont="1" applyFill="1" applyBorder="1" applyAlignment="1">
      <alignment horizontal="center" shrinkToFit="1"/>
      <protection/>
    </xf>
    <xf numFmtId="0" fontId="6" fillId="0" borderId="11" xfId="61" applyFont="1" applyFill="1" applyBorder="1" applyAlignment="1">
      <alignment horizontal="left" shrinkToFit="1"/>
      <protection/>
    </xf>
    <xf numFmtId="0" fontId="0" fillId="0" borderId="0" xfId="0" applyAlignment="1">
      <alignment shrinkToFit="1"/>
    </xf>
    <xf numFmtId="0" fontId="12" fillId="0" borderId="0" xfId="0" applyFont="1" applyAlignment="1">
      <alignment shrinkToFit="1"/>
    </xf>
    <xf numFmtId="0" fontId="0" fillId="0" borderId="0" xfId="0" applyFont="1" applyAlignment="1">
      <alignment/>
    </xf>
    <xf numFmtId="190" fontId="10" fillId="0" borderId="0" xfId="0" applyNumberFormat="1" applyFont="1" applyAlignment="1">
      <alignment horizontal="left" vertical="center"/>
    </xf>
    <xf numFmtId="190" fontId="10" fillId="0" borderId="0" xfId="0" applyNumberFormat="1" applyFont="1" applyAlignment="1">
      <alignment horizontal="center" vertical="center"/>
    </xf>
    <xf numFmtId="0" fontId="6" fillId="0" borderId="0" xfId="61" applyFont="1" applyFill="1" applyBorder="1" applyAlignment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49" fontId="4" fillId="34" borderId="25" xfId="0" applyNumberFormat="1" applyFont="1" applyFill="1" applyBorder="1" applyAlignment="1" applyProtection="1">
      <alignment horizontal="left" vertical="center"/>
      <protection hidden="1" locked="0"/>
    </xf>
    <xf numFmtId="49" fontId="4" fillId="34" borderId="17" xfId="0" applyNumberFormat="1" applyFont="1" applyFill="1" applyBorder="1" applyAlignment="1" applyProtection="1">
      <alignment horizontal="left" vertical="center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/>
      <protection hidden="1" locked="0"/>
    </xf>
    <xf numFmtId="0" fontId="4" fillId="34" borderId="25" xfId="0" applyFont="1" applyFill="1" applyBorder="1" applyAlignment="1" applyProtection="1">
      <alignment horizontal="center" vertical="center"/>
      <protection hidden="1" locked="0"/>
    </xf>
    <xf numFmtId="0" fontId="4" fillId="34" borderId="17" xfId="0" applyFont="1" applyFill="1" applyBorder="1" applyAlignment="1" applyProtection="1">
      <alignment horizontal="center" vertical="center"/>
      <protection hidden="1" locked="0"/>
    </xf>
    <xf numFmtId="0" fontId="4" fillId="34" borderId="1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34" borderId="25" xfId="0" applyFont="1" applyFill="1" applyBorder="1" applyAlignment="1" applyProtection="1">
      <alignment horizontal="left" vertical="center"/>
      <protection hidden="1" locked="0"/>
    </xf>
    <xf numFmtId="0" fontId="4" fillId="34" borderId="17" xfId="0" applyFont="1" applyFill="1" applyBorder="1" applyAlignment="1" applyProtection="1">
      <alignment horizontal="left" vertical="center"/>
      <protection hidden="1" locked="0"/>
    </xf>
    <xf numFmtId="0" fontId="4" fillId="34" borderId="13" xfId="0" applyFont="1" applyFill="1" applyBorder="1" applyAlignment="1" applyProtection="1">
      <alignment horizontal="left" vertical="center"/>
      <protection hidden="1" locked="0"/>
    </xf>
    <xf numFmtId="49" fontId="4" fillId="34" borderId="25" xfId="0" applyNumberFormat="1" applyFont="1" applyFill="1" applyBorder="1" applyAlignment="1" applyProtection="1">
      <alignment horizontal="center" vertical="center"/>
      <protection hidden="1" locked="0"/>
    </xf>
    <xf numFmtId="49" fontId="4" fillId="34" borderId="13" xfId="0" applyNumberFormat="1" applyFont="1" applyFill="1" applyBorder="1" applyAlignment="1" applyProtection="1">
      <alignment horizontal="center" vertical="center"/>
      <protection hidden="1" locked="0"/>
    </xf>
    <xf numFmtId="49" fontId="4" fillId="34" borderId="1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8" fillId="34" borderId="25" xfId="43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7" xfId="0" applyFont="1" applyFill="1" applyBorder="1" applyAlignment="1" applyProtection="1">
      <alignment horizontal="right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189" fontId="4" fillId="0" borderId="17" xfId="0" applyNumberFormat="1" applyFont="1" applyFill="1" applyBorder="1" applyAlignment="1" applyProtection="1">
      <alignment horizontal="right" vertical="center"/>
      <protection hidden="1"/>
    </xf>
    <xf numFmtId="0" fontId="4" fillId="0" borderId="25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 locked="0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0"/>
  <sheetViews>
    <sheetView showGridLines="0" showZeros="0" tabSelected="1" zoomScalePageLayoutView="0" workbookViewId="0" topLeftCell="A1">
      <selection activeCell="B3" sqref="B3:W3"/>
    </sheetView>
  </sheetViews>
  <sheetFormatPr defaultColWidth="3.50390625" defaultRowHeight="13.5"/>
  <cols>
    <col min="1" max="1" width="3.50390625" style="20" customWidth="1"/>
    <col min="2" max="2" width="3.50390625" style="21" customWidth="1"/>
    <col min="3" max="16384" width="3.50390625" style="20" customWidth="1"/>
  </cols>
  <sheetData>
    <row r="3" spans="2:23" ht="22.5" customHeight="1">
      <c r="B3" s="98" t="s">
        <v>273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2:24" ht="13.5" customHeight="1">
      <c r="B4" s="20"/>
      <c r="X4" s="19"/>
    </row>
    <row r="5" spans="2:24" ht="22.5" customHeight="1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19"/>
    </row>
    <row r="7" spans="2:23" ht="19.5" customHeight="1">
      <c r="B7" s="64" t="s">
        <v>264</v>
      </c>
      <c r="C7" s="64"/>
      <c r="D7" s="64"/>
      <c r="E7" s="64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</row>
    <row r="8" ht="6" customHeight="1"/>
    <row r="9" spans="2:24" ht="19.5" customHeight="1">
      <c r="B9" s="64" t="s">
        <v>11</v>
      </c>
      <c r="C9" s="64"/>
      <c r="D9" s="64"/>
      <c r="E9" s="64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  <c r="X9" s="22"/>
    </row>
    <row r="10" ht="19.5" customHeight="1"/>
    <row r="11" spans="2:24" ht="19.5" customHeight="1">
      <c r="B11" s="64" t="s">
        <v>264</v>
      </c>
      <c r="C11" s="64"/>
      <c r="D11" s="64"/>
      <c r="E11" s="64"/>
      <c r="F11" s="72"/>
      <c r="G11" s="73"/>
      <c r="H11" s="73"/>
      <c r="I11" s="73"/>
      <c r="J11" s="73"/>
      <c r="K11" s="74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22"/>
    </row>
    <row r="12" ht="6" customHeight="1"/>
    <row r="13" spans="2:13" ht="19.5" customHeight="1">
      <c r="B13" s="64" t="s">
        <v>12</v>
      </c>
      <c r="C13" s="64"/>
      <c r="D13" s="64"/>
      <c r="E13" s="64"/>
      <c r="F13" s="72"/>
      <c r="G13" s="73"/>
      <c r="H13" s="73"/>
      <c r="I13" s="73"/>
      <c r="J13" s="73"/>
      <c r="K13" s="74"/>
      <c r="M13" s="20" t="s">
        <v>265</v>
      </c>
    </row>
    <row r="14" ht="19.5" customHeight="1"/>
    <row r="15" spans="2:14" ht="19.5" customHeight="1">
      <c r="B15" s="64" t="s">
        <v>13</v>
      </c>
      <c r="C15" s="64"/>
      <c r="D15" s="64"/>
      <c r="E15" s="64"/>
      <c r="F15" s="22" t="s">
        <v>14</v>
      </c>
      <c r="G15" s="75"/>
      <c r="H15" s="76"/>
      <c r="I15" s="22" t="s">
        <v>26</v>
      </c>
      <c r="J15" s="75"/>
      <c r="K15" s="77"/>
      <c r="L15" s="76"/>
      <c r="N15" s="22"/>
    </row>
    <row r="16" spans="3:14" ht="12" customHeight="1">
      <c r="C16" s="21"/>
      <c r="D16" s="21"/>
      <c r="E16" s="21"/>
      <c r="F16" s="22"/>
      <c r="G16" s="22"/>
      <c r="H16" s="22"/>
      <c r="I16" s="22"/>
      <c r="J16" s="22"/>
      <c r="K16" s="22"/>
      <c r="L16" s="22"/>
      <c r="N16" s="22"/>
    </row>
    <row r="17" spans="3:23" ht="19.5" customHeight="1">
      <c r="C17" s="22"/>
      <c r="D17" s="22"/>
      <c r="E17" s="22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4"/>
    </row>
    <row r="18" ht="19.5" customHeight="1"/>
    <row r="19" spans="2:23" ht="19.5" customHeight="1">
      <c r="B19" s="64" t="s">
        <v>16</v>
      </c>
      <c r="C19" s="64"/>
      <c r="D19" s="64"/>
      <c r="E19" s="64"/>
      <c r="F19" s="65"/>
      <c r="G19" s="66"/>
      <c r="H19" s="66"/>
      <c r="I19" s="66"/>
      <c r="J19" s="66"/>
      <c r="K19" s="66"/>
      <c r="L19" s="67"/>
      <c r="M19" s="81" t="s">
        <v>15</v>
      </c>
      <c r="N19" s="81"/>
      <c r="O19" s="81"/>
      <c r="P19" s="81"/>
      <c r="Q19" s="65"/>
      <c r="R19" s="66"/>
      <c r="S19" s="66"/>
      <c r="T19" s="66"/>
      <c r="U19" s="66"/>
      <c r="V19" s="66"/>
      <c r="W19" s="67"/>
    </row>
    <row r="20" spans="3:23" ht="19.5" customHeight="1">
      <c r="C20" s="21"/>
      <c r="D20" s="21"/>
      <c r="E20" s="21"/>
      <c r="F20" s="23"/>
      <c r="G20" s="23"/>
      <c r="H20" s="23"/>
      <c r="I20" s="23"/>
      <c r="J20" s="23"/>
      <c r="K20" s="23"/>
      <c r="L20" s="23"/>
      <c r="M20" s="22"/>
      <c r="N20" s="22"/>
      <c r="O20" s="22"/>
      <c r="P20" s="22"/>
      <c r="Q20" s="23"/>
      <c r="R20" s="23"/>
      <c r="S20" s="23"/>
      <c r="T20" s="23"/>
      <c r="U20" s="23"/>
      <c r="V20" s="23"/>
      <c r="W20" s="23"/>
    </row>
    <row r="21" spans="2:23" ht="19.5" customHeight="1">
      <c r="B21" s="64" t="s">
        <v>48</v>
      </c>
      <c r="C21" s="64"/>
      <c r="D21" s="64"/>
      <c r="E21" s="64"/>
      <c r="F21" s="80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0"/>
    </row>
    <row r="22" ht="19.5" customHeight="1"/>
    <row r="23" spans="2:23" ht="19.5" customHeight="1">
      <c r="B23" s="64" t="s">
        <v>17</v>
      </c>
      <c r="C23" s="64"/>
      <c r="D23" s="64"/>
      <c r="E23" s="64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70"/>
    </row>
    <row r="24" ht="19.5" customHeight="1"/>
    <row r="25" spans="2:23" ht="19.5" customHeight="1">
      <c r="B25" s="64" t="s">
        <v>18</v>
      </c>
      <c r="C25" s="64"/>
      <c r="D25" s="64"/>
      <c r="E25" s="64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</row>
    <row r="26" ht="19.5" customHeight="1"/>
    <row r="27" spans="2:21" ht="24.75" customHeight="1">
      <c r="B27" s="64" t="s">
        <v>22</v>
      </c>
      <c r="C27" s="64"/>
      <c r="D27" s="64"/>
      <c r="E27" s="64"/>
      <c r="G27" s="20" t="s">
        <v>23</v>
      </c>
      <c r="H27" s="78">
        <f>COUNTIF('個人エントリー'!B2:B51,G27)</f>
        <v>0</v>
      </c>
      <c r="I27" s="79"/>
      <c r="J27" s="20" t="s">
        <v>24</v>
      </c>
      <c r="L27" s="20" t="s">
        <v>25</v>
      </c>
      <c r="M27" s="78">
        <f>COUNTIF('個人エントリー'!B2:B51,L27)</f>
        <v>0</v>
      </c>
      <c r="N27" s="79"/>
      <c r="O27" s="20" t="s">
        <v>24</v>
      </c>
      <c r="Q27" s="81" t="s">
        <v>27</v>
      </c>
      <c r="R27" s="81"/>
      <c r="S27" s="87">
        <f>H27+M27</f>
        <v>0</v>
      </c>
      <c r="T27" s="93"/>
      <c r="U27" s="20" t="s">
        <v>24</v>
      </c>
    </row>
    <row r="28" spans="9:10" ht="24.75" customHeight="1">
      <c r="I28" s="81"/>
      <c r="J28" s="81"/>
    </row>
    <row r="29" spans="2:23" ht="24.75" customHeight="1">
      <c r="B29" s="25"/>
      <c r="C29" s="26"/>
      <c r="D29" s="26"/>
      <c r="E29" s="26"/>
      <c r="F29" s="27"/>
      <c r="G29" s="78" t="s">
        <v>1</v>
      </c>
      <c r="H29" s="79"/>
      <c r="I29" s="82">
        <f>VLOOKUP($B$3,エントリー代選択,2,1)</f>
        <v>1000</v>
      </c>
      <c r="J29" s="83"/>
      <c r="K29" s="83"/>
      <c r="L29" s="28" t="s">
        <v>20</v>
      </c>
      <c r="M29" s="28" t="s">
        <v>7</v>
      </c>
      <c r="N29" s="85">
        <f>SUMPRODUCT(('個人エントリー'!$B$2:$B$51="男")*('個人エントリー'!$J$2:$J$51&gt;0))+SUMPRODUCT(('個人エントリー'!$B$2:$B$51="男")*('個人エントリー'!$M$2:$M$51&gt;0))</f>
        <v>0</v>
      </c>
      <c r="O29" s="85"/>
      <c r="P29" s="85"/>
      <c r="Q29" s="85" t="s">
        <v>19</v>
      </c>
      <c r="R29" s="85"/>
      <c r="S29" s="86">
        <f>I29*N29</f>
        <v>0</v>
      </c>
      <c r="T29" s="86"/>
      <c r="U29" s="86"/>
      <c r="V29" s="86"/>
      <c r="W29" s="24" t="s">
        <v>20</v>
      </c>
    </row>
    <row r="30" spans="2:23" ht="24.75" customHeight="1">
      <c r="B30" s="84" t="s">
        <v>2</v>
      </c>
      <c r="C30" s="81"/>
      <c r="D30" s="81"/>
      <c r="E30" s="81"/>
      <c r="F30" s="29"/>
      <c r="G30" s="78" t="s">
        <v>3</v>
      </c>
      <c r="H30" s="79"/>
      <c r="I30" s="82">
        <f>I29</f>
        <v>1000</v>
      </c>
      <c r="J30" s="83"/>
      <c r="K30" s="83"/>
      <c r="L30" s="28" t="s">
        <v>20</v>
      </c>
      <c r="M30" s="28" t="s">
        <v>7</v>
      </c>
      <c r="N30" s="85">
        <f>SUMPRODUCT(('個人エントリー'!$B$2:$B$51="女")*('個人エントリー'!$J$2:$J$51&gt;0))+SUMPRODUCT(('個人エントリー'!$B$2:$B$51="女")*('個人エントリー'!$M$2:$M$51&gt;0))</f>
        <v>0</v>
      </c>
      <c r="O30" s="85"/>
      <c r="P30" s="85"/>
      <c r="Q30" s="85" t="s">
        <v>19</v>
      </c>
      <c r="R30" s="85"/>
      <c r="S30" s="86">
        <f aca="true" t="shared" si="0" ref="S30:S36">I30*N30</f>
        <v>0</v>
      </c>
      <c r="T30" s="86"/>
      <c r="U30" s="86"/>
      <c r="V30" s="86"/>
      <c r="W30" s="24" t="s">
        <v>20</v>
      </c>
    </row>
    <row r="31" spans="2:23" ht="24.75" customHeight="1">
      <c r="B31" s="30"/>
      <c r="C31" s="31"/>
      <c r="D31" s="31"/>
      <c r="E31" s="31"/>
      <c r="F31" s="32"/>
      <c r="G31" s="78" t="s">
        <v>4</v>
      </c>
      <c r="H31" s="79"/>
      <c r="I31" s="82">
        <f>I30</f>
        <v>1000</v>
      </c>
      <c r="J31" s="83"/>
      <c r="K31" s="83"/>
      <c r="L31" s="28" t="s">
        <v>20</v>
      </c>
      <c r="M31" s="28" t="s">
        <v>7</v>
      </c>
      <c r="N31" s="85">
        <f>SUM(N29:P30)</f>
        <v>0</v>
      </c>
      <c r="O31" s="85"/>
      <c r="P31" s="85"/>
      <c r="Q31" s="85" t="s">
        <v>19</v>
      </c>
      <c r="R31" s="85"/>
      <c r="S31" s="86">
        <f t="shared" si="0"/>
        <v>0</v>
      </c>
      <c r="T31" s="86"/>
      <c r="U31" s="86"/>
      <c r="V31" s="86"/>
      <c r="W31" s="24" t="s">
        <v>20</v>
      </c>
    </row>
    <row r="32" spans="2:23" ht="24.75" customHeight="1">
      <c r="B32" s="25"/>
      <c r="C32" s="26"/>
      <c r="D32" s="26"/>
      <c r="E32" s="26"/>
      <c r="F32" s="27"/>
      <c r="G32" s="78" t="s">
        <v>1</v>
      </c>
      <c r="H32" s="79"/>
      <c r="I32" s="82">
        <f>VLOOKUP($B$3,エントリー代選択,3,1)</f>
        <v>2000</v>
      </c>
      <c r="J32" s="83"/>
      <c r="K32" s="83"/>
      <c r="L32" s="28" t="s">
        <v>20</v>
      </c>
      <c r="M32" s="28" t="s">
        <v>8</v>
      </c>
      <c r="N32" s="85">
        <f>COUNTIF(リレーエントリー!$B$2:$B$13,"男")</f>
        <v>0</v>
      </c>
      <c r="O32" s="85"/>
      <c r="P32" s="85"/>
      <c r="Q32" s="85" t="s">
        <v>19</v>
      </c>
      <c r="R32" s="85"/>
      <c r="S32" s="86">
        <f t="shared" si="0"/>
        <v>0</v>
      </c>
      <c r="T32" s="86"/>
      <c r="U32" s="86"/>
      <c r="V32" s="86"/>
      <c r="W32" s="24" t="s">
        <v>20</v>
      </c>
    </row>
    <row r="33" spans="2:23" ht="24.75" customHeight="1">
      <c r="B33" s="84" t="s">
        <v>5</v>
      </c>
      <c r="C33" s="81"/>
      <c r="D33" s="81"/>
      <c r="E33" s="81"/>
      <c r="F33" s="29"/>
      <c r="G33" s="78" t="s">
        <v>3</v>
      </c>
      <c r="H33" s="79"/>
      <c r="I33" s="82">
        <f>I32</f>
        <v>2000</v>
      </c>
      <c r="J33" s="83"/>
      <c r="K33" s="83"/>
      <c r="L33" s="28" t="s">
        <v>20</v>
      </c>
      <c r="M33" s="28" t="s">
        <v>8</v>
      </c>
      <c r="N33" s="85">
        <f>COUNTIF(リレーエントリー!$B$2:$B$13,"女")</f>
        <v>0</v>
      </c>
      <c r="O33" s="85"/>
      <c r="P33" s="85"/>
      <c r="Q33" s="85" t="s">
        <v>19</v>
      </c>
      <c r="R33" s="85"/>
      <c r="S33" s="86">
        <f t="shared" si="0"/>
        <v>0</v>
      </c>
      <c r="T33" s="86"/>
      <c r="U33" s="86"/>
      <c r="V33" s="86"/>
      <c r="W33" s="24" t="s">
        <v>20</v>
      </c>
    </row>
    <row r="34" spans="2:23" ht="24.75" customHeight="1">
      <c r="B34" s="30"/>
      <c r="C34" s="31"/>
      <c r="D34" s="31"/>
      <c r="E34" s="31"/>
      <c r="F34" s="32"/>
      <c r="G34" s="78" t="s">
        <v>4</v>
      </c>
      <c r="H34" s="79"/>
      <c r="I34" s="82">
        <f>I33</f>
        <v>2000</v>
      </c>
      <c r="J34" s="83"/>
      <c r="K34" s="83"/>
      <c r="L34" s="28" t="s">
        <v>20</v>
      </c>
      <c r="M34" s="28" t="s">
        <v>8</v>
      </c>
      <c r="N34" s="85">
        <f>SUM(N32:P33)</f>
        <v>0</v>
      </c>
      <c r="O34" s="85"/>
      <c r="P34" s="85"/>
      <c r="Q34" s="85" t="s">
        <v>19</v>
      </c>
      <c r="R34" s="85"/>
      <c r="S34" s="86">
        <f t="shared" si="0"/>
        <v>0</v>
      </c>
      <c r="T34" s="86"/>
      <c r="U34" s="86"/>
      <c r="V34" s="86"/>
      <c r="W34" s="24" t="s">
        <v>20</v>
      </c>
    </row>
    <row r="35" spans="2:23" ht="24.75" customHeight="1">
      <c r="B35" s="78" t="s">
        <v>9</v>
      </c>
      <c r="C35" s="85"/>
      <c r="D35" s="85"/>
      <c r="E35" s="85"/>
      <c r="F35" s="33"/>
      <c r="G35" s="33"/>
      <c r="H35" s="34"/>
      <c r="I35" s="87">
        <v>1000</v>
      </c>
      <c r="J35" s="88"/>
      <c r="K35" s="88"/>
      <c r="L35" s="28" t="s">
        <v>20</v>
      </c>
      <c r="M35" s="28" t="s">
        <v>10</v>
      </c>
      <c r="N35" s="69"/>
      <c r="O35" s="69"/>
      <c r="P35" s="69"/>
      <c r="Q35" s="85" t="s">
        <v>21</v>
      </c>
      <c r="R35" s="85"/>
      <c r="S35" s="86">
        <f t="shared" si="0"/>
        <v>0</v>
      </c>
      <c r="T35" s="86"/>
      <c r="U35" s="86"/>
      <c r="V35" s="86"/>
      <c r="W35" s="24" t="s">
        <v>20</v>
      </c>
    </row>
    <row r="36" spans="2:23" ht="24.75" customHeight="1">
      <c r="B36" s="78"/>
      <c r="C36" s="85"/>
      <c r="D36" s="85"/>
      <c r="E36" s="85"/>
      <c r="F36" s="33"/>
      <c r="G36" s="33"/>
      <c r="H36" s="34"/>
      <c r="I36" s="90"/>
      <c r="J36" s="88"/>
      <c r="K36" s="88"/>
      <c r="L36" s="28"/>
      <c r="M36" s="28"/>
      <c r="N36" s="89"/>
      <c r="O36" s="89"/>
      <c r="P36" s="89"/>
      <c r="Q36" s="85"/>
      <c r="R36" s="85"/>
      <c r="S36" s="86">
        <f t="shared" si="0"/>
        <v>0</v>
      </c>
      <c r="T36" s="86"/>
      <c r="U36" s="86"/>
      <c r="V36" s="86"/>
      <c r="W36" s="24"/>
    </row>
    <row r="37" spans="5:23" ht="24.75" customHeight="1">
      <c r="E37" s="22"/>
      <c r="I37" s="21"/>
      <c r="O37" s="91" t="s">
        <v>6</v>
      </c>
      <c r="P37" s="92"/>
      <c r="Q37" s="92"/>
      <c r="R37" s="92"/>
      <c r="S37" s="86">
        <f>S31+S34+S35+S36</f>
        <v>0</v>
      </c>
      <c r="T37" s="86"/>
      <c r="U37" s="86"/>
      <c r="V37" s="86"/>
      <c r="W37" s="24" t="s">
        <v>20</v>
      </c>
    </row>
    <row r="38" spans="5:7" ht="19.5" customHeight="1">
      <c r="E38" s="22"/>
      <c r="G38" s="21"/>
    </row>
    <row r="39" spans="5:7" ht="19.5" customHeight="1">
      <c r="E39" s="22"/>
      <c r="G39" s="21"/>
    </row>
    <row r="40" spans="5:7" ht="19.5" customHeight="1">
      <c r="E40" s="22"/>
      <c r="G40" s="21"/>
    </row>
  </sheetData>
  <sheetProtection password="C4BA" sheet="1"/>
  <mergeCells count="74">
    <mergeCell ref="B7:E7"/>
    <mergeCell ref="F7:W7"/>
    <mergeCell ref="B11:E11"/>
    <mergeCell ref="F11:K11"/>
    <mergeCell ref="S37:V37"/>
    <mergeCell ref="O37:R37"/>
    <mergeCell ref="H27:I27"/>
    <mergeCell ref="M27:N27"/>
    <mergeCell ref="S27:T27"/>
    <mergeCell ref="Q27:R27"/>
    <mergeCell ref="S36:V36"/>
    <mergeCell ref="Q29:R29"/>
    <mergeCell ref="Q30:R30"/>
    <mergeCell ref="Q31:R31"/>
    <mergeCell ref="Q32:R32"/>
    <mergeCell ref="S29:V29"/>
    <mergeCell ref="S34:V34"/>
    <mergeCell ref="S35:V35"/>
    <mergeCell ref="B36:E36"/>
    <mergeCell ref="N36:P36"/>
    <mergeCell ref="Q33:R33"/>
    <mergeCell ref="Q34:R34"/>
    <mergeCell ref="Q35:R35"/>
    <mergeCell ref="Q36:R36"/>
    <mergeCell ref="I36:K36"/>
    <mergeCell ref="G33:H33"/>
    <mergeCell ref="G34:H34"/>
    <mergeCell ref="N35:P35"/>
    <mergeCell ref="B33:E33"/>
    <mergeCell ref="B35:E35"/>
    <mergeCell ref="S30:V30"/>
    <mergeCell ref="S31:V31"/>
    <mergeCell ref="S32:V32"/>
    <mergeCell ref="S33:V33"/>
    <mergeCell ref="I32:K32"/>
    <mergeCell ref="I33:K33"/>
    <mergeCell ref="I34:K34"/>
    <mergeCell ref="I35:K35"/>
    <mergeCell ref="N29:P29"/>
    <mergeCell ref="N30:P30"/>
    <mergeCell ref="N31:P31"/>
    <mergeCell ref="N32:P32"/>
    <mergeCell ref="N33:P33"/>
    <mergeCell ref="N34:P34"/>
    <mergeCell ref="F19:L19"/>
    <mergeCell ref="M19:P19"/>
    <mergeCell ref="G29:H29"/>
    <mergeCell ref="G30:H30"/>
    <mergeCell ref="I31:K31"/>
    <mergeCell ref="B30:E30"/>
    <mergeCell ref="B27:E27"/>
    <mergeCell ref="I29:K29"/>
    <mergeCell ref="I30:K30"/>
    <mergeCell ref="I28:J28"/>
    <mergeCell ref="B13:E13"/>
    <mergeCell ref="F13:K13"/>
    <mergeCell ref="G32:H32"/>
    <mergeCell ref="G31:H31"/>
    <mergeCell ref="B23:E23"/>
    <mergeCell ref="F23:W23"/>
    <mergeCell ref="B25:E25"/>
    <mergeCell ref="B19:E19"/>
    <mergeCell ref="B21:E21"/>
    <mergeCell ref="F21:W21"/>
    <mergeCell ref="B9:E9"/>
    <mergeCell ref="B15:E15"/>
    <mergeCell ref="Q19:W19"/>
    <mergeCell ref="F25:W25"/>
    <mergeCell ref="B3:W3"/>
    <mergeCell ref="B5:W5"/>
    <mergeCell ref="F9:W9"/>
    <mergeCell ref="F17:W17"/>
    <mergeCell ref="G15:H15"/>
    <mergeCell ref="J15:L15"/>
  </mergeCells>
  <dataValidations count="9">
    <dataValidation type="textLength" showInputMessage="1" showErrorMessage="1" prompt="全角で６文字までの入力です。" errorTitle="チーム略称" error="全角6文字までで入力してください" imeMode="hiragana" sqref="F13:K13">
      <formula1>1</formula1>
      <formula2>6</formula2>
    </dataValidation>
    <dataValidation type="textLength" operator="equal" allowBlank="1" showInputMessage="1" showErrorMessage="1" imeMode="off" sqref="G15:H15">
      <formula1>3</formula1>
    </dataValidation>
    <dataValidation type="textLength" operator="equal" allowBlank="1" showInputMessage="1" showErrorMessage="1" imeMode="off" sqref="J15:L15">
      <formula1>4</formula1>
    </dataValidation>
    <dataValidation allowBlank="1" showInputMessage="1" showErrorMessage="1" imeMode="off" sqref="F21:W21 F19:L19 Q19:W19"/>
    <dataValidation allowBlank="1" showInputMessage="1" showErrorMessage="1" imeMode="hiragana" sqref="F9:W9 F23:W23 F25:W25 F17:W17 L11:W11"/>
    <dataValidation type="list" showInputMessage="1" showErrorMessage="1" prompt="▼をクリックして&#10;大会名を選択して下さい" sqref="B3:W3">
      <formula1>大会名</formula1>
    </dataValidation>
    <dataValidation allowBlank="1" showInputMessage="1" showErrorMessage="1" prompt="大会名、選択後に金額が表示されます。" sqref="I29:K34"/>
    <dataValidation allowBlank="1" showInputMessage="1" showErrorMessage="1" imeMode="fullKatakana" sqref="F7:W7"/>
    <dataValidation allowBlank="1" showInputMessage="1" showErrorMessage="1" prompt="半角ｶﾅで入力してください" imeMode="halfKatakana" sqref="F11:K11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1"/>
  <sheetViews>
    <sheetView showZeros="0" zoomScalePageLayoutView="0" workbookViewId="0" topLeftCell="A33">
      <selection activeCell="M1" sqref="M1:O16384"/>
    </sheetView>
  </sheetViews>
  <sheetFormatPr defaultColWidth="9.00390625" defaultRowHeight="13.5"/>
  <cols>
    <col min="4" max="4" width="32.625" style="0" bestFit="1" customWidth="1"/>
    <col min="6" max="6" width="11.375" style="0" bestFit="1" customWidth="1"/>
  </cols>
  <sheetData>
    <row r="1" spans="1:37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  <c r="L1" t="s">
        <v>99</v>
      </c>
      <c r="M1" t="s">
        <v>100</v>
      </c>
      <c r="N1" t="s">
        <v>101</v>
      </c>
      <c r="O1" t="s">
        <v>102</v>
      </c>
      <c r="P1" t="s">
        <v>103</v>
      </c>
      <c r="Q1" t="s">
        <v>104</v>
      </c>
      <c r="R1" t="s">
        <v>105</v>
      </c>
      <c r="S1" t="s">
        <v>106</v>
      </c>
      <c r="T1" t="s">
        <v>107</v>
      </c>
      <c r="U1" t="s">
        <v>108</v>
      </c>
      <c r="V1" t="s">
        <v>109</v>
      </c>
      <c r="W1" t="s">
        <v>110</v>
      </c>
      <c r="X1" t="s">
        <v>111</v>
      </c>
      <c r="Y1" t="s">
        <v>112</v>
      </c>
      <c r="Z1" t="s">
        <v>113</v>
      </c>
      <c r="AA1" t="s">
        <v>114</v>
      </c>
      <c r="AB1" t="s">
        <v>115</v>
      </c>
      <c r="AC1" t="s">
        <v>116</v>
      </c>
      <c r="AD1" t="s">
        <v>117</v>
      </c>
      <c r="AE1" t="s">
        <v>118</v>
      </c>
      <c r="AF1" t="s">
        <v>119</v>
      </c>
      <c r="AG1" t="s">
        <v>120</v>
      </c>
      <c r="AH1" t="s">
        <v>121</v>
      </c>
      <c r="AI1" t="s">
        <v>122</v>
      </c>
      <c r="AJ1" t="s">
        <v>123</v>
      </c>
      <c r="AK1" t="s">
        <v>124</v>
      </c>
    </row>
    <row r="2" spans="1:37" ht="12.75">
      <c r="A2">
        <f>IF('個人エントリー'!A2="","",VLOOKUP('申込金一覧表'!$F$13,所属,2,0)*100+'個人エントリー'!A2)</f>
      </c>
      <c r="C2">
        <f>VLOOKUP('個人エントリー'!B2,'参照'!$A$9:$B$12,2,0)</f>
        <v>0</v>
      </c>
      <c r="D2">
        <f>IF((LEN('個人エントリー'!C2)+LEN('個人エントリー'!D2))&gt;4,'個人エントリー'!C2&amp;'個人エントリー'!D2&amp;'個人エントリー'!I2,IF((LEN('個人エントリー'!C2)+LEN('個人エントリー'!D2))=3,'個人エントリー'!C2&amp;"　　"&amp;'個人エントリー'!D2&amp;'個人エントリー'!I2,IF((LEN('個人エントリー'!C2)+LEN('個人エントリー'!D2))=2,'個人エントリー'!C2&amp;"　　　"&amp;'個人エントリー'!D2&amp;'個人エントリー'!I2,IF('個人エントリー'!C2="",0,'個人エントリー'!C2&amp;"　"&amp;'個人エントリー'!D2&amp;'個人エントリー'!I2))))</f>
        <v>0</v>
      </c>
      <c r="E2" t="str">
        <f>'個人エントリー'!E2&amp;" "&amp;'個人エントリー'!F2</f>
        <v> </v>
      </c>
      <c r="F2">
        <f>IF('個人エントリー'!G2="",0,VALUE(SUBSTITUTE('個人エントリー'!G2,"/","")))</f>
        <v>0</v>
      </c>
      <c r="I2">
        <f>IF(VLOOKUP('申込金一覧表'!$B$3,'大会名'!$A$1:$D$4,4)=1,VLOOKUP('個人エントリー'!I2,'参照'!$I$1:$K$85,3,0),VLOOKUP('個人エントリー'!I2,'参照 (2)'!$I$2:$K$85,3,0))</f>
        <v>0</v>
      </c>
      <c r="K2">
        <f>IF(A2="","",'申込金一覧表'!$F$13)</f>
      </c>
      <c r="L2">
        <f aca="true" t="shared" si="0" ref="L2:L33">IF(K2="","",VLOOKUP(K2,所属,3,0))</f>
      </c>
      <c r="Q2">
        <f>IF(A2="","",4)</f>
      </c>
      <c r="R2">
        <f>IF(A2="","",VLOOKUP('個人エントリー'!J2&amp;'個人エントリー'!K2,種目距離コード,2,0))</f>
      </c>
      <c r="S2" s="14">
        <f>'個人エントリー'!L2</f>
        <v>0</v>
      </c>
      <c r="T2">
        <f>IF(A2="","",VLOOKUP('個人エントリー'!M2&amp;'個人エントリー'!N2,種目距離コード,2,0))</f>
      </c>
      <c r="U2" s="14">
        <f>'個人エントリー'!O2</f>
        <v>0</v>
      </c>
      <c r="V2">
        <f>'個人エントリー'!P2</f>
        <v>0</v>
      </c>
      <c r="W2">
        <f>'個人エントリー'!Q2</f>
        <v>0</v>
      </c>
      <c r="X2">
        <f>'個人エントリー'!R2</f>
        <v>0</v>
      </c>
      <c r="Y2">
        <f>'個人エントリー'!S2</f>
        <v>0</v>
      </c>
      <c r="Z2">
        <f>'個人エントリー'!T2</f>
        <v>0</v>
      </c>
      <c r="AA2">
        <f>'個人エントリー'!U2</f>
        <v>0</v>
      </c>
      <c r="AB2">
        <f>'個人エントリー'!V2</f>
        <v>0</v>
      </c>
      <c r="AC2">
        <f>'個人エントリー'!W2</f>
        <v>0</v>
      </c>
      <c r="AD2">
        <f>'個人エントリー'!X2</f>
        <v>0</v>
      </c>
      <c r="AE2">
        <f>'個人エントリー'!Y2</f>
        <v>0</v>
      </c>
      <c r="AF2">
        <f>'個人エントリー'!Z2</f>
        <v>0</v>
      </c>
      <c r="AG2">
        <f>'個人エントリー'!AA2</f>
        <v>0</v>
      </c>
      <c r="AH2">
        <f>'個人エントリー'!AB2</f>
        <v>0</v>
      </c>
      <c r="AI2">
        <f>'個人エントリー'!AC2</f>
        <v>0</v>
      </c>
      <c r="AJ2">
        <f>'個人エントリー'!AD2</f>
        <v>0</v>
      </c>
      <c r="AK2">
        <f>'個人エントリー'!AE2</f>
        <v>0</v>
      </c>
    </row>
    <row r="3" spans="1:37" ht="12.75">
      <c r="A3">
        <f>IF('個人エントリー'!A3="","",VLOOKUP('申込金一覧表'!$F$13,所属,2,0)*100+'個人エントリー'!A3)</f>
      </c>
      <c r="C3">
        <f>VLOOKUP('個人エントリー'!B3,'参照'!$A$9:$B$12,2,0)</f>
        <v>0</v>
      </c>
      <c r="D3">
        <f>IF((LEN('個人エントリー'!C3)+LEN('個人エントリー'!D3))&gt;4,'個人エントリー'!C3&amp;'個人エントリー'!D3&amp;'個人エントリー'!I3,IF((LEN('個人エントリー'!C3)+LEN('個人エントリー'!D3))=3,'個人エントリー'!C3&amp;"　　"&amp;'個人エントリー'!D3&amp;'個人エントリー'!I3,IF((LEN('個人エントリー'!C3)+LEN('個人エントリー'!D3))=2,'個人エントリー'!C3&amp;"　　　"&amp;'個人エントリー'!D3&amp;'個人エントリー'!I3,IF('個人エントリー'!C3="",0,'個人エントリー'!C3&amp;"　"&amp;'個人エントリー'!D3&amp;'個人エントリー'!I3))))</f>
        <v>0</v>
      </c>
      <c r="E3" t="str">
        <f>'個人エントリー'!E3&amp;" "&amp;'個人エントリー'!F3</f>
        <v> </v>
      </c>
      <c r="F3">
        <f>IF('個人エントリー'!G3="",0,VALUE(SUBSTITUTE('個人エントリー'!G3,"/","")))</f>
        <v>0</v>
      </c>
      <c r="I3">
        <f>IF(VLOOKUP('申込金一覧表'!$B$3,'大会名'!$A$1:$D$4,4)=1,VLOOKUP('個人エントリー'!I3,'参照'!$I$1:$K$85,3,0),VLOOKUP('個人エントリー'!I3,'参照 (2)'!$I$2:$K$85,3,0))</f>
        <v>0</v>
      </c>
      <c r="K3">
        <f>IF(A3="","",'申込金一覧表'!$F$13)</f>
      </c>
      <c r="L3">
        <f t="shared" si="0"/>
      </c>
      <c r="Q3">
        <f aca="true" t="shared" si="1" ref="Q3:Q51">IF(A3="","",4)</f>
      </c>
      <c r="R3">
        <f>IF(A3="","",VLOOKUP('個人エントリー'!J3&amp;'個人エントリー'!K3,種目距離コード,2,0))</f>
      </c>
      <c r="S3" s="14">
        <f>'個人エントリー'!L3</f>
        <v>0</v>
      </c>
      <c r="T3">
        <f>IF(A3="","",VLOOKUP('個人エントリー'!M3&amp;'個人エントリー'!N3,種目距離コード,2,0))</f>
      </c>
      <c r="U3" s="14">
        <f>'個人エントリー'!O3</f>
        <v>0</v>
      </c>
      <c r="V3">
        <f>'個人エントリー'!P3</f>
        <v>0</v>
      </c>
      <c r="W3">
        <f>'個人エントリー'!Q3</f>
        <v>0</v>
      </c>
      <c r="X3">
        <f>'個人エントリー'!R3</f>
        <v>0</v>
      </c>
      <c r="Y3">
        <f>'個人エントリー'!S3</f>
        <v>0</v>
      </c>
      <c r="Z3">
        <f>'個人エントリー'!T3</f>
        <v>0</v>
      </c>
      <c r="AA3">
        <f>'個人エントリー'!U3</f>
        <v>0</v>
      </c>
      <c r="AB3">
        <f>'個人エントリー'!V3</f>
        <v>0</v>
      </c>
      <c r="AC3">
        <f>'個人エントリー'!W3</f>
        <v>0</v>
      </c>
      <c r="AD3">
        <f>'個人エントリー'!X3</f>
        <v>0</v>
      </c>
      <c r="AE3">
        <f>'個人エントリー'!Y3</f>
        <v>0</v>
      </c>
      <c r="AF3">
        <f>'個人エントリー'!Z3</f>
        <v>0</v>
      </c>
      <c r="AG3">
        <f>'個人エントリー'!AA3</f>
        <v>0</v>
      </c>
      <c r="AH3">
        <f>'個人エントリー'!AB3</f>
        <v>0</v>
      </c>
      <c r="AI3">
        <f>'個人エントリー'!AC3</f>
        <v>0</v>
      </c>
      <c r="AJ3">
        <f>'個人エントリー'!AD3</f>
        <v>0</v>
      </c>
      <c r="AK3">
        <f>'個人エントリー'!AE3</f>
        <v>0</v>
      </c>
    </row>
    <row r="4" spans="1:37" ht="12.75">
      <c r="A4">
        <f>IF('個人エントリー'!A4="","",VLOOKUP('申込金一覧表'!$F$13,所属,2,0)*100+'個人エントリー'!A4)</f>
      </c>
      <c r="C4">
        <f>VLOOKUP('個人エントリー'!B4,'参照'!$A$9:$B$12,2,0)</f>
        <v>0</v>
      </c>
      <c r="D4">
        <f>IF((LEN('個人エントリー'!C4)+LEN('個人エントリー'!D4))&gt;4,'個人エントリー'!C4&amp;'個人エントリー'!D4&amp;'個人エントリー'!I4,IF((LEN('個人エントリー'!C4)+LEN('個人エントリー'!D4))=3,'個人エントリー'!C4&amp;"　　"&amp;'個人エントリー'!D4&amp;'個人エントリー'!I4,IF((LEN('個人エントリー'!C4)+LEN('個人エントリー'!D4))=2,'個人エントリー'!C4&amp;"　　　"&amp;'個人エントリー'!D4&amp;'個人エントリー'!I4,IF('個人エントリー'!C4="",0,'個人エントリー'!C4&amp;"　"&amp;'個人エントリー'!D4&amp;'個人エントリー'!I4))))</f>
        <v>0</v>
      </c>
      <c r="E4" t="str">
        <f>'個人エントリー'!E4&amp;" "&amp;'個人エントリー'!F4</f>
        <v> </v>
      </c>
      <c r="F4">
        <f>IF('個人エントリー'!G4="",0,VALUE(SUBSTITUTE('個人エントリー'!G4,"/","")))</f>
        <v>0</v>
      </c>
      <c r="I4">
        <f>IF(VLOOKUP('申込金一覧表'!$B$3,'大会名'!$A$1:$D$4,4)=1,VLOOKUP('個人エントリー'!I4,'参照'!$I$1:$K$85,3,0),VLOOKUP('個人エントリー'!I4,'参照 (2)'!$I$2:$K$85,3,0))</f>
        <v>0</v>
      </c>
      <c r="K4">
        <f>IF(A4="","",'申込金一覧表'!$F$13)</f>
      </c>
      <c r="L4">
        <f t="shared" si="0"/>
      </c>
      <c r="Q4">
        <f t="shared" si="1"/>
      </c>
      <c r="R4">
        <f>IF(A4="","",VLOOKUP('個人エントリー'!J4&amp;'個人エントリー'!K4,種目距離コード,2,0))</f>
      </c>
      <c r="S4" s="14">
        <f>'個人エントリー'!L4</f>
        <v>0</v>
      </c>
      <c r="T4">
        <f>IF(A4="","",VLOOKUP('個人エントリー'!M4&amp;'個人エントリー'!N4,種目距離コード,2,0))</f>
      </c>
      <c r="U4" s="14">
        <f>'個人エントリー'!O4</f>
        <v>0</v>
      </c>
      <c r="V4">
        <f>'個人エントリー'!P4</f>
        <v>0</v>
      </c>
      <c r="W4">
        <f>'個人エントリー'!Q4</f>
        <v>0</v>
      </c>
      <c r="X4">
        <f>'個人エントリー'!R4</f>
        <v>0</v>
      </c>
      <c r="Y4">
        <f>'個人エントリー'!S4</f>
        <v>0</v>
      </c>
      <c r="Z4">
        <f>'個人エントリー'!T4</f>
        <v>0</v>
      </c>
      <c r="AA4">
        <f>'個人エントリー'!U4</f>
        <v>0</v>
      </c>
      <c r="AB4">
        <f>'個人エントリー'!V4</f>
        <v>0</v>
      </c>
      <c r="AC4">
        <f>'個人エントリー'!W4</f>
        <v>0</v>
      </c>
      <c r="AD4">
        <f>'個人エントリー'!X4</f>
        <v>0</v>
      </c>
      <c r="AE4">
        <f>'個人エントリー'!Y4</f>
        <v>0</v>
      </c>
      <c r="AF4">
        <f>'個人エントリー'!Z4</f>
        <v>0</v>
      </c>
      <c r="AG4">
        <f>'個人エントリー'!AA4</f>
        <v>0</v>
      </c>
      <c r="AH4">
        <f>'個人エントリー'!AB4</f>
        <v>0</v>
      </c>
      <c r="AI4">
        <f>'個人エントリー'!AC4</f>
        <v>0</v>
      </c>
      <c r="AJ4">
        <f>'個人エントリー'!AD4</f>
        <v>0</v>
      </c>
      <c r="AK4">
        <f>'個人エントリー'!AE4</f>
        <v>0</v>
      </c>
    </row>
    <row r="5" spans="1:37" ht="12.75">
      <c r="A5">
        <f>IF('個人エントリー'!A5="","",VLOOKUP('申込金一覧表'!$F$13,所属,2,0)*100+'個人エントリー'!A5)</f>
      </c>
      <c r="C5">
        <f>VLOOKUP('個人エントリー'!B5,'参照'!$A$9:$B$12,2,0)</f>
        <v>0</v>
      </c>
      <c r="D5">
        <f>IF((LEN('個人エントリー'!C5)+LEN('個人エントリー'!D5))&gt;4,'個人エントリー'!C5&amp;'個人エントリー'!D5&amp;'個人エントリー'!I5,IF((LEN('個人エントリー'!C5)+LEN('個人エントリー'!D5))=3,'個人エントリー'!C5&amp;"　　"&amp;'個人エントリー'!D5&amp;'個人エントリー'!I5,IF((LEN('個人エントリー'!C5)+LEN('個人エントリー'!D5))=2,'個人エントリー'!C5&amp;"　　　"&amp;'個人エントリー'!D5&amp;'個人エントリー'!I5,IF('個人エントリー'!C5="",0,'個人エントリー'!C5&amp;"　"&amp;'個人エントリー'!D5&amp;'個人エントリー'!I5))))</f>
        <v>0</v>
      </c>
      <c r="E5" t="str">
        <f>'個人エントリー'!E5&amp;" "&amp;'個人エントリー'!F5</f>
        <v> </v>
      </c>
      <c r="F5">
        <f>IF('個人エントリー'!G5="",0,VALUE(SUBSTITUTE('個人エントリー'!G5,"/","")))</f>
        <v>0</v>
      </c>
      <c r="I5">
        <f>IF(VLOOKUP('申込金一覧表'!$B$3,'大会名'!$A$1:$D$4,4)=1,VLOOKUP('個人エントリー'!I5,'参照'!$I$1:$K$85,3,0),VLOOKUP('個人エントリー'!I5,'参照 (2)'!$I$2:$K$85,3,0))</f>
        <v>0</v>
      </c>
      <c r="K5">
        <f>IF(A5="","",'申込金一覧表'!$F$13)</f>
      </c>
      <c r="L5">
        <f t="shared" si="0"/>
      </c>
      <c r="Q5">
        <f t="shared" si="1"/>
      </c>
      <c r="R5">
        <f>IF(A5="","",VLOOKUP('個人エントリー'!J5&amp;'個人エントリー'!K5,種目距離コード,2,0))</f>
      </c>
      <c r="S5" s="14">
        <f>'個人エントリー'!L5</f>
        <v>0</v>
      </c>
      <c r="T5">
        <f>IF(A5="","",VLOOKUP('個人エントリー'!M5&amp;'個人エントリー'!N5,種目距離コード,2,0))</f>
      </c>
      <c r="U5" s="14">
        <f>'個人エントリー'!O5</f>
        <v>0</v>
      </c>
      <c r="V5">
        <f>'個人エントリー'!P5</f>
        <v>0</v>
      </c>
      <c r="W5">
        <f>'個人エントリー'!Q5</f>
        <v>0</v>
      </c>
      <c r="X5">
        <f>'個人エントリー'!R5</f>
        <v>0</v>
      </c>
      <c r="Y5">
        <f>'個人エントリー'!S5</f>
        <v>0</v>
      </c>
      <c r="Z5">
        <f>'個人エントリー'!T5</f>
        <v>0</v>
      </c>
      <c r="AA5">
        <f>'個人エントリー'!U5</f>
        <v>0</v>
      </c>
      <c r="AB5">
        <f>'個人エントリー'!V5</f>
        <v>0</v>
      </c>
      <c r="AC5">
        <f>'個人エントリー'!W5</f>
        <v>0</v>
      </c>
      <c r="AD5">
        <f>'個人エントリー'!X5</f>
        <v>0</v>
      </c>
      <c r="AE5">
        <f>'個人エントリー'!Y5</f>
        <v>0</v>
      </c>
      <c r="AF5">
        <f>'個人エントリー'!Z5</f>
        <v>0</v>
      </c>
      <c r="AG5">
        <f>'個人エントリー'!AA5</f>
        <v>0</v>
      </c>
      <c r="AH5">
        <f>'個人エントリー'!AB5</f>
        <v>0</v>
      </c>
      <c r="AI5">
        <f>'個人エントリー'!AC5</f>
        <v>0</v>
      </c>
      <c r="AJ5">
        <f>'個人エントリー'!AD5</f>
        <v>0</v>
      </c>
      <c r="AK5">
        <f>'個人エントリー'!AE5</f>
        <v>0</v>
      </c>
    </row>
    <row r="6" spans="1:37" ht="12.75">
      <c r="A6">
        <f>IF('個人エントリー'!A6="","",VLOOKUP('申込金一覧表'!$F$13,所属,2,0)*100+'個人エントリー'!A6)</f>
      </c>
      <c r="C6">
        <f>VLOOKUP('個人エントリー'!B6,'参照'!$A$9:$B$12,2,0)</f>
        <v>0</v>
      </c>
      <c r="D6">
        <f>IF((LEN('個人エントリー'!C6)+LEN('個人エントリー'!D6))&gt;4,'個人エントリー'!C6&amp;'個人エントリー'!D6&amp;'個人エントリー'!I6,IF((LEN('個人エントリー'!C6)+LEN('個人エントリー'!D6))=3,'個人エントリー'!C6&amp;"　　"&amp;'個人エントリー'!D6&amp;'個人エントリー'!I6,IF((LEN('個人エントリー'!C6)+LEN('個人エントリー'!D6))=2,'個人エントリー'!C6&amp;"　　　"&amp;'個人エントリー'!D6&amp;'個人エントリー'!I6,IF('個人エントリー'!C6="",0,'個人エントリー'!C6&amp;"　"&amp;'個人エントリー'!D6&amp;'個人エントリー'!I6))))</f>
        <v>0</v>
      </c>
      <c r="E6" t="str">
        <f>'個人エントリー'!E6&amp;" "&amp;'個人エントリー'!F6</f>
        <v> </v>
      </c>
      <c r="F6">
        <f>IF('個人エントリー'!G6="",0,VALUE(SUBSTITUTE('個人エントリー'!G6,"/","")))</f>
        <v>0</v>
      </c>
      <c r="I6">
        <f>IF(VLOOKUP('申込金一覧表'!$B$3,'大会名'!$A$1:$D$4,4)=1,VLOOKUP('個人エントリー'!I6,'参照'!$I$1:$K$85,3,0),VLOOKUP('個人エントリー'!I6,'参照 (2)'!$I$2:$K$85,3,0))</f>
        <v>0</v>
      </c>
      <c r="K6">
        <f>IF(A6="","",'申込金一覧表'!$F$13)</f>
      </c>
      <c r="L6">
        <f t="shared" si="0"/>
      </c>
      <c r="Q6">
        <f t="shared" si="1"/>
      </c>
      <c r="R6">
        <f>IF(A6="","",VLOOKUP('個人エントリー'!J6&amp;'個人エントリー'!K6,種目距離コード,2,0))</f>
      </c>
      <c r="S6" s="14">
        <f>'個人エントリー'!L6</f>
        <v>0</v>
      </c>
      <c r="T6">
        <f>IF(A6="","",VLOOKUP('個人エントリー'!M6&amp;'個人エントリー'!N6,種目距離コード,2,0))</f>
      </c>
      <c r="U6" s="14">
        <f>'個人エントリー'!O6</f>
        <v>0</v>
      </c>
      <c r="V6">
        <f>'個人エントリー'!P6</f>
        <v>0</v>
      </c>
      <c r="W6">
        <f>'個人エントリー'!Q6</f>
        <v>0</v>
      </c>
      <c r="X6">
        <f>'個人エントリー'!R6</f>
        <v>0</v>
      </c>
      <c r="Y6">
        <f>'個人エントリー'!S6</f>
        <v>0</v>
      </c>
      <c r="Z6">
        <f>'個人エントリー'!T6</f>
        <v>0</v>
      </c>
      <c r="AA6">
        <f>'個人エントリー'!U6</f>
        <v>0</v>
      </c>
      <c r="AB6">
        <f>'個人エントリー'!V6</f>
        <v>0</v>
      </c>
      <c r="AC6">
        <f>'個人エントリー'!W6</f>
        <v>0</v>
      </c>
      <c r="AD6">
        <f>'個人エントリー'!X6</f>
        <v>0</v>
      </c>
      <c r="AE6">
        <f>'個人エントリー'!Y6</f>
        <v>0</v>
      </c>
      <c r="AF6">
        <f>'個人エントリー'!Z6</f>
        <v>0</v>
      </c>
      <c r="AG6">
        <f>'個人エントリー'!AA6</f>
        <v>0</v>
      </c>
      <c r="AH6">
        <f>'個人エントリー'!AB6</f>
        <v>0</v>
      </c>
      <c r="AI6">
        <f>'個人エントリー'!AC6</f>
        <v>0</v>
      </c>
      <c r="AJ6">
        <f>'個人エントリー'!AD6</f>
        <v>0</v>
      </c>
      <c r="AK6">
        <f>'個人エントリー'!AE6</f>
        <v>0</v>
      </c>
    </row>
    <row r="7" spans="1:37" ht="12.75">
      <c r="A7">
        <f>IF('個人エントリー'!A7="","",VLOOKUP('申込金一覧表'!$F$13,所属,2,0)*100+'個人エントリー'!A7)</f>
      </c>
      <c r="C7">
        <f>VLOOKUP('個人エントリー'!B7,'参照'!$A$9:$B$12,2,0)</f>
        <v>0</v>
      </c>
      <c r="D7">
        <f>IF((LEN('個人エントリー'!C7)+LEN('個人エントリー'!D7))&gt;4,'個人エントリー'!C7&amp;'個人エントリー'!D7&amp;'個人エントリー'!I7,IF((LEN('個人エントリー'!C7)+LEN('個人エントリー'!D7))=3,'個人エントリー'!C7&amp;"　　"&amp;'個人エントリー'!D7&amp;'個人エントリー'!I7,IF((LEN('個人エントリー'!C7)+LEN('個人エントリー'!D7))=2,'個人エントリー'!C7&amp;"　　　"&amp;'個人エントリー'!D7&amp;'個人エントリー'!I7,IF('個人エントリー'!C7="",0,'個人エントリー'!C7&amp;"　"&amp;'個人エントリー'!D7&amp;'個人エントリー'!I7))))</f>
        <v>0</v>
      </c>
      <c r="E7" t="str">
        <f>'個人エントリー'!E7&amp;" "&amp;'個人エントリー'!F7</f>
        <v> </v>
      </c>
      <c r="F7">
        <f>IF('個人エントリー'!G7="",0,VALUE(SUBSTITUTE('個人エントリー'!G7,"/","")))</f>
        <v>0</v>
      </c>
      <c r="I7">
        <f>IF(VLOOKUP('申込金一覧表'!$B$3,'大会名'!$A$1:$D$4,4)=1,VLOOKUP('個人エントリー'!I7,'参照'!$I$1:$K$85,3,0),VLOOKUP('個人エントリー'!I7,'参照 (2)'!$I$2:$K$85,3,0))</f>
        <v>0</v>
      </c>
      <c r="K7">
        <f>IF(A7="","",'申込金一覧表'!$F$13)</f>
      </c>
      <c r="L7">
        <f t="shared" si="0"/>
      </c>
      <c r="Q7">
        <f t="shared" si="1"/>
      </c>
      <c r="R7">
        <f>IF(A7="","",VLOOKUP('個人エントリー'!J7&amp;'個人エントリー'!K7,種目距離コード,2,0))</f>
      </c>
      <c r="S7" s="14">
        <f>'個人エントリー'!L7</f>
        <v>0</v>
      </c>
      <c r="T7">
        <f>IF(A7="","",VLOOKUP('個人エントリー'!M7&amp;'個人エントリー'!N7,種目距離コード,2,0))</f>
      </c>
      <c r="U7" s="14">
        <f>'個人エントリー'!O7</f>
        <v>0</v>
      </c>
      <c r="V7">
        <f>'個人エントリー'!P7</f>
        <v>0</v>
      </c>
      <c r="W7">
        <f>'個人エントリー'!Q7</f>
        <v>0</v>
      </c>
      <c r="X7">
        <f>'個人エントリー'!R7</f>
        <v>0</v>
      </c>
      <c r="Y7">
        <f>'個人エントリー'!S7</f>
        <v>0</v>
      </c>
      <c r="Z7">
        <f>'個人エントリー'!T7</f>
        <v>0</v>
      </c>
      <c r="AA7">
        <f>'個人エントリー'!U7</f>
        <v>0</v>
      </c>
      <c r="AB7">
        <f>'個人エントリー'!V7</f>
        <v>0</v>
      </c>
      <c r="AC7">
        <f>'個人エントリー'!W7</f>
        <v>0</v>
      </c>
      <c r="AD7">
        <f>'個人エントリー'!X7</f>
        <v>0</v>
      </c>
      <c r="AE7">
        <f>'個人エントリー'!Y7</f>
        <v>0</v>
      </c>
      <c r="AF7">
        <f>'個人エントリー'!Z7</f>
        <v>0</v>
      </c>
      <c r="AG7">
        <f>'個人エントリー'!AA7</f>
        <v>0</v>
      </c>
      <c r="AH7">
        <f>'個人エントリー'!AB7</f>
        <v>0</v>
      </c>
      <c r="AI7">
        <f>'個人エントリー'!AC7</f>
        <v>0</v>
      </c>
      <c r="AJ7">
        <f>'個人エントリー'!AD7</f>
        <v>0</v>
      </c>
      <c r="AK7">
        <f>'個人エントリー'!AE7</f>
        <v>0</v>
      </c>
    </row>
    <row r="8" spans="1:37" ht="12.75">
      <c r="A8">
        <f>IF('個人エントリー'!A8="","",VLOOKUP('申込金一覧表'!$F$13,所属,2,0)*100+'個人エントリー'!A8)</f>
      </c>
      <c r="C8">
        <f>VLOOKUP('個人エントリー'!B8,'参照'!$A$9:$B$12,2,0)</f>
        <v>0</v>
      </c>
      <c r="D8">
        <f>IF((LEN('個人エントリー'!C8)+LEN('個人エントリー'!D8))&gt;4,'個人エントリー'!C8&amp;'個人エントリー'!D8&amp;'個人エントリー'!I8,IF((LEN('個人エントリー'!C8)+LEN('個人エントリー'!D8))=3,'個人エントリー'!C8&amp;"　　"&amp;'個人エントリー'!D8&amp;'個人エントリー'!I8,IF((LEN('個人エントリー'!C8)+LEN('個人エントリー'!D8))=2,'個人エントリー'!C8&amp;"　　　"&amp;'個人エントリー'!D8&amp;'個人エントリー'!I8,IF('個人エントリー'!C8="",0,'個人エントリー'!C8&amp;"　"&amp;'個人エントリー'!D8&amp;'個人エントリー'!I8))))</f>
        <v>0</v>
      </c>
      <c r="E8" t="str">
        <f>'個人エントリー'!E8&amp;" "&amp;'個人エントリー'!F8</f>
        <v> </v>
      </c>
      <c r="F8">
        <f>IF('個人エントリー'!G8="",0,VALUE(SUBSTITUTE('個人エントリー'!G8,"/","")))</f>
        <v>0</v>
      </c>
      <c r="I8">
        <f>IF(VLOOKUP('申込金一覧表'!$B$3,'大会名'!$A$1:$D$4,4)=1,VLOOKUP('個人エントリー'!I8,'参照'!$I$1:$K$85,3,0),VLOOKUP('個人エントリー'!I8,'参照 (2)'!$I$2:$K$85,3,0))</f>
        <v>0</v>
      </c>
      <c r="K8">
        <f>IF(A8="","",'申込金一覧表'!$F$13)</f>
      </c>
      <c r="L8">
        <f t="shared" si="0"/>
      </c>
      <c r="Q8">
        <f t="shared" si="1"/>
      </c>
      <c r="R8">
        <f>IF(A8="","",VLOOKUP('個人エントリー'!J8&amp;'個人エントリー'!K8,種目距離コード,2,0))</f>
      </c>
      <c r="S8" s="14">
        <f>'個人エントリー'!L8</f>
        <v>0</v>
      </c>
      <c r="T8">
        <f>IF(A8="","",VLOOKUP('個人エントリー'!M8&amp;'個人エントリー'!N8,種目距離コード,2,0))</f>
      </c>
      <c r="U8" s="14">
        <f>'個人エントリー'!O8</f>
        <v>0</v>
      </c>
      <c r="V8">
        <f>'個人エントリー'!P8</f>
        <v>0</v>
      </c>
      <c r="W8">
        <f>'個人エントリー'!Q8</f>
        <v>0</v>
      </c>
      <c r="X8">
        <f>'個人エントリー'!R8</f>
        <v>0</v>
      </c>
      <c r="Y8">
        <f>'個人エントリー'!S8</f>
        <v>0</v>
      </c>
      <c r="Z8">
        <f>'個人エントリー'!T8</f>
        <v>0</v>
      </c>
      <c r="AA8">
        <f>'個人エントリー'!U8</f>
        <v>0</v>
      </c>
      <c r="AB8">
        <f>'個人エントリー'!V8</f>
        <v>0</v>
      </c>
      <c r="AC8">
        <f>'個人エントリー'!W8</f>
        <v>0</v>
      </c>
      <c r="AD8">
        <f>'個人エントリー'!X8</f>
        <v>0</v>
      </c>
      <c r="AE8">
        <f>'個人エントリー'!Y8</f>
        <v>0</v>
      </c>
      <c r="AF8">
        <f>'個人エントリー'!Z8</f>
        <v>0</v>
      </c>
      <c r="AG8">
        <f>'個人エントリー'!AA8</f>
        <v>0</v>
      </c>
      <c r="AH8">
        <f>'個人エントリー'!AB8</f>
        <v>0</v>
      </c>
      <c r="AI8">
        <f>'個人エントリー'!AC8</f>
        <v>0</v>
      </c>
      <c r="AJ8">
        <f>'個人エントリー'!AD8</f>
        <v>0</v>
      </c>
      <c r="AK8">
        <f>'個人エントリー'!AE8</f>
        <v>0</v>
      </c>
    </row>
    <row r="9" spans="1:37" ht="12.75">
      <c r="A9">
        <f>IF('個人エントリー'!A9="","",VLOOKUP('申込金一覧表'!$F$13,所属,2,0)*100+'個人エントリー'!A9)</f>
      </c>
      <c r="C9">
        <f>VLOOKUP('個人エントリー'!B9,'参照'!$A$9:$B$12,2,0)</f>
        <v>0</v>
      </c>
      <c r="D9">
        <f>IF((LEN('個人エントリー'!C9)+LEN('個人エントリー'!D9))&gt;4,'個人エントリー'!C9&amp;'個人エントリー'!D9&amp;'個人エントリー'!I9,IF((LEN('個人エントリー'!C9)+LEN('個人エントリー'!D9))=3,'個人エントリー'!C9&amp;"　　"&amp;'個人エントリー'!D9&amp;'個人エントリー'!I9,IF((LEN('個人エントリー'!C9)+LEN('個人エントリー'!D9))=2,'個人エントリー'!C9&amp;"　　　"&amp;'個人エントリー'!D9&amp;'個人エントリー'!I9,IF('個人エントリー'!C9="",0,'個人エントリー'!C9&amp;"　"&amp;'個人エントリー'!D9&amp;'個人エントリー'!I9))))</f>
        <v>0</v>
      </c>
      <c r="E9" t="str">
        <f>'個人エントリー'!E9&amp;" "&amp;'個人エントリー'!F9</f>
        <v> </v>
      </c>
      <c r="F9">
        <f>IF('個人エントリー'!G9="",0,VALUE(SUBSTITUTE('個人エントリー'!G9,"/","")))</f>
        <v>0</v>
      </c>
      <c r="I9">
        <f>IF(VLOOKUP('申込金一覧表'!$B$3,'大会名'!$A$1:$D$4,4)=1,VLOOKUP('個人エントリー'!I9,'参照'!$I$1:$K$85,3,0),VLOOKUP('個人エントリー'!I9,'参照 (2)'!$I$2:$K$85,3,0))</f>
        <v>0</v>
      </c>
      <c r="K9">
        <f>IF(A9="","",'申込金一覧表'!$F$13)</f>
      </c>
      <c r="L9">
        <f t="shared" si="0"/>
      </c>
      <c r="Q9">
        <f t="shared" si="1"/>
      </c>
      <c r="R9">
        <f>IF(A9="","",VLOOKUP('個人エントリー'!J9&amp;'個人エントリー'!K9,種目距離コード,2,0))</f>
      </c>
      <c r="S9" s="14">
        <f>'個人エントリー'!L9</f>
        <v>0</v>
      </c>
      <c r="T9">
        <f>IF(A9="","",VLOOKUP('個人エントリー'!M9&amp;'個人エントリー'!N9,種目距離コード,2,0))</f>
      </c>
      <c r="U9" s="14">
        <f>'個人エントリー'!O9</f>
        <v>0</v>
      </c>
      <c r="V9">
        <f>'個人エントリー'!P9</f>
        <v>0</v>
      </c>
      <c r="W9">
        <f>'個人エントリー'!Q9</f>
        <v>0</v>
      </c>
      <c r="X9">
        <f>'個人エントリー'!R9</f>
        <v>0</v>
      </c>
      <c r="Y9">
        <f>'個人エントリー'!S9</f>
        <v>0</v>
      </c>
      <c r="Z9">
        <f>'個人エントリー'!T9</f>
        <v>0</v>
      </c>
      <c r="AA9">
        <f>'個人エントリー'!U9</f>
        <v>0</v>
      </c>
      <c r="AB9">
        <f>'個人エントリー'!V9</f>
        <v>0</v>
      </c>
      <c r="AC9">
        <f>'個人エントリー'!W9</f>
        <v>0</v>
      </c>
      <c r="AD9">
        <f>'個人エントリー'!X9</f>
        <v>0</v>
      </c>
      <c r="AE9">
        <f>'個人エントリー'!Y9</f>
        <v>0</v>
      </c>
      <c r="AF9">
        <f>'個人エントリー'!Z9</f>
        <v>0</v>
      </c>
      <c r="AG9">
        <f>'個人エントリー'!AA9</f>
        <v>0</v>
      </c>
      <c r="AH9">
        <f>'個人エントリー'!AB9</f>
        <v>0</v>
      </c>
      <c r="AI9">
        <f>'個人エントリー'!AC9</f>
        <v>0</v>
      </c>
      <c r="AJ9">
        <f>'個人エントリー'!AD9</f>
        <v>0</v>
      </c>
      <c r="AK9">
        <f>'個人エントリー'!AE9</f>
        <v>0</v>
      </c>
    </row>
    <row r="10" spans="1:37" ht="12.75">
      <c r="A10">
        <f>IF('個人エントリー'!A10="","",VLOOKUP('申込金一覧表'!$F$13,所属,2,0)*100+'個人エントリー'!A10)</f>
      </c>
      <c r="C10">
        <f>VLOOKUP('個人エントリー'!B10,'参照'!$A$9:$B$12,2,0)</f>
        <v>0</v>
      </c>
      <c r="D10">
        <f>IF((LEN('個人エントリー'!C10)+LEN('個人エントリー'!D10))&gt;4,'個人エントリー'!C10&amp;'個人エントリー'!D10&amp;'個人エントリー'!I10,IF((LEN('個人エントリー'!C10)+LEN('個人エントリー'!D10))=3,'個人エントリー'!C10&amp;"　　"&amp;'個人エントリー'!D10&amp;'個人エントリー'!I10,IF((LEN('個人エントリー'!C10)+LEN('個人エントリー'!D10))=2,'個人エントリー'!C10&amp;"　　　"&amp;'個人エントリー'!D10&amp;'個人エントリー'!I10,IF('個人エントリー'!C10="",0,'個人エントリー'!C10&amp;"　"&amp;'個人エントリー'!D10&amp;'個人エントリー'!I10))))</f>
        <v>0</v>
      </c>
      <c r="E10" t="str">
        <f>'個人エントリー'!E10&amp;" "&amp;'個人エントリー'!F10</f>
        <v> </v>
      </c>
      <c r="F10">
        <f>IF('個人エントリー'!G10="",0,VALUE(SUBSTITUTE('個人エントリー'!G10,"/","")))</f>
        <v>0</v>
      </c>
      <c r="I10">
        <f>IF(VLOOKUP('申込金一覧表'!$B$3,'大会名'!$A$1:$D$4,4)=1,VLOOKUP('個人エントリー'!I10,'参照'!$I$1:$K$85,3,0),VLOOKUP('個人エントリー'!I10,'参照 (2)'!$I$2:$K$85,3,0))</f>
        <v>0</v>
      </c>
      <c r="K10">
        <f>IF(A10="","",'申込金一覧表'!$F$13)</f>
      </c>
      <c r="L10">
        <f t="shared" si="0"/>
      </c>
      <c r="Q10">
        <f t="shared" si="1"/>
      </c>
      <c r="R10">
        <f>IF(A10="","",VLOOKUP('個人エントリー'!J10&amp;'個人エントリー'!K10,種目距離コード,2,0))</f>
      </c>
      <c r="S10" s="14">
        <f>'個人エントリー'!L10</f>
        <v>0</v>
      </c>
      <c r="T10">
        <f>IF(A10="","",VLOOKUP('個人エントリー'!M10&amp;'個人エントリー'!N10,種目距離コード,2,0))</f>
      </c>
      <c r="U10" s="14">
        <f>'個人エントリー'!O10</f>
        <v>0</v>
      </c>
      <c r="V10">
        <f>'個人エントリー'!P10</f>
        <v>0</v>
      </c>
      <c r="W10">
        <f>'個人エントリー'!Q10</f>
        <v>0</v>
      </c>
      <c r="X10">
        <f>'個人エントリー'!R10</f>
        <v>0</v>
      </c>
      <c r="Y10">
        <f>'個人エントリー'!S10</f>
        <v>0</v>
      </c>
      <c r="Z10">
        <f>'個人エントリー'!T10</f>
        <v>0</v>
      </c>
      <c r="AA10">
        <f>'個人エントリー'!U10</f>
        <v>0</v>
      </c>
      <c r="AB10">
        <f>'個人エントリー'!V10</f>
        <v>0</v>
      </c>
      <c r="AC10">
        <f>'個人エントリー'!W10</f>
        <v>0</v>
      </c>
      <c r="AD10">
        <f>'個人エントリー'!X10</f>
        <v>0</v>
      </c>
      <c r="AE10">
        <f>'個人エントリー'!Y10</f>
        <v>0</v>
      </c>
      <c r="AF10">
        <f>'個人エントリー'!Z10</f>
        <v>0</v>
      </c>
      <c r="AG10">
        <f>'個人エントリー'!AA10</f>
        <v>0</v>
      </c>
      <c r="AH10">
        <f>'個人エントリー'!AB10</f>
        <v>0</v>
      </c>
      <c r="AI10">
        <f>'個人エントリー'!AC10</f>
        <v>0</v>
      </c>
      <c r="AJ10">
        <f>'個人エントリー'!AD10</f>
        <v>0</v>
      </c>
      <c r="AK10">
        <f>'個人エントリー'!AE10</f>
        <v>0</v>
      </c>
    </row>
    <row r="11" spans="1:37" ht="12.75">
      <c r="A11">
        <f>IF('個人エントリー'!A11="","",VLOOKUP('申込金一覧表'!$F$13,所属,2,0)*100+'個人エントリー'!A11)</f>
      </c>
      <c r="C11">
        <f>VLOOKUP('個人エントリー'!B11,'参照'!$A$9:$B$12,2,0)</f>
        <v>0</v>
      </c>
      <c r="D11">
        <f>IF((LEN('個人エントリー'!C11)+LEN('個人エントリー'!D11))&gt;4,'個人エントリー'!C11&amp;'個人エントリー'!D11&amp;'個人エントリー'!I11,IF((LEN('個人エントリー'!C11)+LEN('個人エントリー'!D11))=3,'個人エントリー'!C11&amp;"　　"&amp;'個人エントリー'!D11&amp;'個人エントリー'!I11,IF((LEN('個人エントリー'!C11)+LEN('個人エントリー'!D11))=2,'個人エントリー'!C11&amp;"　　　"&amp;'個人エントリー'!D11&amp;'個人エントリー'!I11,IF('個人エントリー'!C11="",0,'個人エントリー'!C11&amp;"　"&amp;'個人エントリー'!D11&amp;'個人エントリー'!I11))))</f>
        <v>0</v>
      </c>
      <c r="E11" t="str">
        <f>'個人エントリー'!E11&amp;" "&amp;'個人エントリー'!F11</f>
        <v> </v>
      </c>
      <c r="F11">
        <f>IF('個人エントリー'!G11="",0,VALUE(SUBSTITUTE('個人エントリー'!G11,"/","")))</f>
        <v>0</v>
      </c>
      <c r="I11">
        <f>IF(VLOOKUP('申込金一覧表'!$B$3,'大会名'!$A$1:$D$4,4)=1,VLOOKUP('個人エントリー'!I11,'参照'!$I$1:$K$85,3,0),VLOOKUP('個人エントリー'!I11,'参照 (2)'!$I$2:$K$85,3,0))</f>
        <v>0</v>
      </c>
      <c r="K11">
        <f>IF(A11="","",'申込金一覧表'!$F$13)</f>
      </c>
      <c r="L11">
        <f t="shared" si="0"/>
      </c>
      <c r="Q11">
        <f t="shared" si="1"/>
      </c>
      <c r="R11">
        <f>IF(A11="","",VLOOKUP('個人エントリー'!J11&amp;'個人エントリー'!K11,種目距離コード,2,0))</f>
      </c>
      <c r="S11" s="14">
        <f>'個人エントリー'!L11</f>
        <v>0</v>
      </c>
      <c r="T11">
        <f>IF(A11="","",VLOOKUP('個人エントリー'!M11&amp;'個人エントリー'!N11,種目距離コード,2,0))</f>
      </c>
      <c r="U11" s="14">
        <f>'個人エントリー'!O11</f>
        <v>0</v>
      </c>
      <c r="V11">
        <f>'個人エントリー'!P11</f>
        <v>0</v>
      </c>
      <c r="W11">
        <f>'個人エントリー'!Q11</f>
        <v>0</v>
      </c>
      <c r="X11">
        <f>'個人エントリー'!R11</f>
        <v>0</v>
      </c>
      <c r="Y11">
        <f>'個人エントリー'!S11</f>
        <v>0</v>
      </c>
      <c r="Z11">
        <f>'個人エントリー'!T11</f>
        <v>0</v>
      </c>
      <c r="AA11">
        <f>'個人エントリー'!U11</f>
        <v>0</v>
      </c>
      <c r="AB11">
        <f>'個人エントリー'!V11</f>
        <v>0</v>
      </c>
      <c r="AC11">
        <f>'個人エントリー'!W11</f>
        <v>0</v>
      </c>
      <c r="AD11">
        <f>'個人エントリー'!X11</f>
        <v>0</v>
      </c>
      <c r="AE11">
        <f>'個人エントリー'!Y11</f>
        <v>0</v>
      </c>
      <c r="AF11">
        <f>'個人エントリー'!Z11</f>
        <v>0</v>
      </c>
      <c r="AG11">
        <f>'個人エントリー'!AA11</f>
        <v>0</v>
      </c>
      <c r="AH11">
        <f>'個人エントリー'!AB11</f>
        <v>0</v>
      </c>
      <c r="AI11">
        <f>'個人エントリー'!AC11</f>
        <v>0</v>
      </c>
      <c r="AJ11">
        <f>'個人エントリー'!AD11</f>
        <v>0</v>
      </c>
      <c r="AK11">
        <f>'個人エントリー'!AE11</f>
        <v>0</v>
      </c>
    </row>
    <row r="12" spans="1:37" ht="12.75">
      <c r="A12">
        <f>IF('個人エントリー'!A12="","",VLOOKUP('申込金一覧表'!$F$13,所属,2,0)*100+'個人エントリー'!A12)</f>
      </c>
      <c r="C12">
        <f>VLOOKUP('個人エントリー'!B12,'参照'!$A$9:$B$12,2,0)</f>
        <v>0</v>
      </c>
      <c r="D12">
        <f>IF((LEN('個人エントリー'!C12)+LEN('個人エントリー'!D12))&gt;4,'個人エントリー'!C12&amp;'個人エントリー'!D12&amp;'個人エントリー'!I12,IF((LEN('個人エントリー'!C12)+LEN('個人エントリー'!D12))=3,'個人エントリー'!C12&amp;"　　"&amp;'個人エントリー'!D12&amp;'個人エントリー'!I12,IF((LEN('個人エントリー'!C12)+LEN('個人エントリー'!D12))=2,'個人エントリー'!C12&amp;"　　　"&amp;'個人エントリー'!D12&amp;'個人エントリー'!I12,IF('個人エントリー'!C12="",0,'個人エントリー'!C12&amp;"　"&amp;'個人エントリー'!D12&amp;'個人エントリー'!I12))))</f>
        <v>0</v>
      </c>
      <c r="E12" t="str">
        <f>'個人エントリー'!E12&amp;" "&amp;'個人エントリー'!F12</f>
        <v> </v>
      </c>
      <c r="F12">
        <f>IF('個人エントリー'!G12="",0,VALUE(SUBSTITUTE('個人エントリー'!G12,"/","")))</f>
        <v>0</v>
      </c>
      <c r="I12">
        <f>IF(VLOOKUP('申込金一覧表'!$B$3,'大会名'!$A$1:$D$4,4)=1,VLOOKUP('個人エントリー'!I12,'参照'!$I$1:$K$85,3,0),VLOOKUP('個人エントリー'!I12,'参照 (2)'!$I$2:$K$85,3,0))</f>
        <v>0</v>
      </c>
      <c r="K12">
        <f>IF(A12="","",'申込金一覧表'!$F$13)</f>
      </c>
      <c r="L12">
        <f t="shared" si="0"/>
      </c>
      <c r="Q12">
        <f t="shared" si="1"/>
      </c>
      <c r="R12">
        <f>IF(A12="","",VLOOKUP('個人エントリー'!J12&amp;'個人エントリー'!K12,種目距離コード,2,0))</f>
      </c>
      <c r="S12" s="14">
        <f>'個人エントリー'!L12</f>
        <v>0</v>
      </c>
      <c r="T12">
        <f>IF(A12="","",VLOOKUP('個人エントリー'!M12&amp;'個人エントリー'!N12,種目距離コード,2,0))</f>
      </c>
      <c r="U12" s="14">
        <f>'個人エントリー'!O12</f>
        <v>0</v>
      </c>
      <c r="V12">
        <f>'個人エントリー'!P12</f>
        <v>0</v>
      </c>
      <c r="W12">
        <f>'個人エントリー'!Q12</f>
        <v>0</v>
      </c>
      <c r="X12">
        <f>'個人エントリー'!R12</f>
        <v>0</v>
      </c>
      <c r="Y12">
        <f>'個人エントリー'!S12</f>
        <v>0</v>
      </c>
      <c r="Z12">
        <f>'個人エントリー'!T12</f>
        <v>0</v>
      </c>
      <c r="AA12">
        <f>'個人エントリー'!U12</f>
        <v>0</v>
      </c>
      <c r="AB12">
        <f>'個人エントリー'!V12</f>
        <v>0</v>
      </c>
      <c r="AC12">
        <f>'個人エントリー'!W12</f>
        <v>0</v>
      </c>
      <c r="AD12">
        <f>'個人エントリー'!X12</f>
        <v>0</v>
      </c>
      <c r="AE12">
        <f>'個人エントリー'!Y12</f>
        <v>0</v>
      </c>
      <c r="AF12">
        <f>'個人エントリー'!Z12</f>
        <v>0</v>
      </c>
      <c r="AG12">
        <f>'個人エントリー'!AA12</f>
        <v>0</v>
      </c>
      <c r="AH12">
        <f>'個人エントリー'!AB12</f>
        <v>0</v>
      </c>
      <c r="AI12">
        <f>'個人エントリー'!AC12</f>
        <v>0</v>
      </c>
      <c r="AJ12">
        <f>'個人エントリー'!AD12</f>
        <v>0</v>
      </c>
      <c r="AK12">
        <f>'個人エントリー'!AE12</f>
        <v>0</v>
      </c>
    </row>
    <row r="13" spans="1:37" ht="12.75">
      <c r="A13">
        <f>IF('個人エントリー'!A13="","",VLOOKUP('申込金一覧表'!$F$13,所属,2,0)*100+'個人エントリー'!A13)</f>
      </c>
      <c r="C13">
        <f>VLOOKUP('個人エントリー'!B13,'参照'!$A$9:$B$12,2,0)</f>
        <v>0</v>
      </c>
      <c r="D13">
        <f>IF((LEN('個人エントリー'!C13)+LEN('個人エントリー'!D13))&gt;4,'個人エントリー'!C13&amp;'個人エントリー'!D13&amp;'個人エントリー'!I13,IF((LEN('個人エントリー'!C13)+LEN('個人エントリー'!D13))=3,'個人エントリー'!C13&amp;"　　"&amp;'個人エントリー'!D13&amp;'個人エントリー'!I13,IF((LEN('個人エントリー'!C13)+LEN('個人エントリー'!D13))=2,'個人エントリー'!C13&amp;"　　　"&amp;'個人エントリー'!D13&amp;'個人エントリー'!I13,IF('個人エントリー'!C13="",0,'個人エントリー'!C13&amp;"　"&amp;'個人エントリー'!D13&amp;'個人エントリー'!I13))))</f>
        <v>0</v>
      </c>
      <c r="E13" t="str">
        <f>'個人エントリー'!E13&amp;" "&amp;'個人エントリー'!F13</f>
        <v> </v>
      </c>
      <c r="F13">
        <f>IF('個人エントリー'!G13="",0,VALUE(SUBSTITUTE('個人エントリー'!G13,"/","")))</f>
        <v>0</v>
      </c>
      <c r="I13">
        <f>IF(VLOOKUP('申込金一覧表'!$B$3,'大会名'!$A$1:$D$4,4)=1,VLOOKUP('個人エントリー'!I13,'参照'!$I$1:$K$85,3,0),VLOOKUP('個人エントリー'!I13,'参照 (2)'!$I$2:$K$85,3,0))</f>
        <v>0</v>
      </c>
      <c r="K13">
        <f>IF(A13="","",'申込金一覧表'!$F$13)</f>
      </c>
      <c r="L13">
        <f t="shared" si="0"/>
      </c>
      <c r="Q13">
        <f t="shared" si="1"/>
      </c>
      <c r="R13">
        <f>IF(A13="","",VLOOKUP('個人エントリー'!J13&amp;'個人エントリー'!K13,種目距離コード,2,0))</f>
      </c>
      <c r="S13" s="14">
        <f>'個人エントリー'!L13</f>
        <v>0</v>
      </c>
      <c r="T13">
        <f>IF(A13="","",VLOOKUP('個人エントリー'!M13&amp;'個人エントリー'!N13,種目距離コード,2,0))</f>
      </c>
      <c r="U13" s="14">
        <f>'個人エントリー'!O13</f>
        <v>0</v>
      </c>
      <c r="V13">
        <f>'個人エントリー'!P13</f>
        <v>0</v>
      </c>
      <c r="W13">
        <f>'個人エントリー'!Q13</f>
        <v>0</v>
      </c>
      <c r="X13">
        <f>'個人エントリー'!R13</f>
        <v>0</v>
      </c>
      <c r="Y13">
        <f>'個人エントリー'!S13</f>
        <v>0</v>
      </c>
      <c r="Z13">
        <f>'個人エントリー'!T13</f>
        <v>0</v>
      </c>
      <c r="AA13">
        <f>'個人エントリー'!U13</f>
        <v>0</v>
      </c>
      <c r="AB13">
        <f>'個人エントリー'!V13</f>
        <v>0</v>
      </c>
      <c r="AC13">
        <f>'個人エントリー'!W13</f>
        <v>0</v>
      </c>
      <c r="AD13">
        <f>'個人エントリー'!X13</f>
        <v>0</v>
      </c>
      <c r="AE13">
        <f>'個人エントリー'!Y13</f>
        <v>0</v>
      </c>
      <c r="AF13">
        <f>'個人エントリー'!Z13</f>
        <v>0</v>
      </c>
      <c r="AG13">
        <f>'個人エントリー'!AA13</f>
        <v>0</v>
      </c>
      <c r="AH13">
        <f>'個人エントリー'!AB13</f>
        <v>0</v>
      </c>
      <c r="AI13">
        <f>'個人エントリー'!AC13</f>
        <v>0</v>
      </c>
      <c r="AJ13">
        <f>'個人エントリー'!AD13</f>
        <v>0</v>
      </c>
      <c r="AK13">
        <f>'個人エントリー'!AE13</f>
        <v>0</v>
      </c>
    </row>
    <row r="14" spans="1:37" ht="12.75">
      <c r="A14">
        <f>IF('個人エントリー'!A14="","",VLOOKUP('申込金一覧表'!$F$13,所属,2,0)*100+'個人エントリー'!A14)</f>
      </c>
      <c r="C14">
        <f>VLOOKUP('個人エントリー'!B14,'参照'!$A$9:$B$12,2,0)</f>
        <v>0</v>
      </c>
      <c r="D14">
        <f>IF((LEN('個人エントリー'!C14)+LEN('個人エントリー'!D14))&gt;4,'個人エントリー'!C14&amp;'個人エントリー'!D14&amp;'個人エントリー'!I14,IF((LEN('個人エントリー'!C14)+LEN('個人エントリー'!D14))=3,'個人エントリー'!C14&amp;"　　"&amp;'個人エントリー'!D14&amp;'個人エントリー'!I14,IF((LEN('個人エントリー'!C14)+LEN('個人エントリー'!D14))=2,'個人エントリー'!C14&amp;"　　　"&amp;'個人エントリー'!D14&amp;'個人エントリー'!I14,IF('個人エントリー'!C14="",0,'個人エントリー'!C14&amp;"　"&amp;'個人エントリー'!D14&amp;'個人エントリー'!I14))))</f>
        <v>0</v>
      </c>
      <c r="E14" t="str">
        <f>'個人エントリー'!E14&amp;" "&amp;'個人エントリー'!F14</f>
        <v> </v>
      </c>
      <c r="F14">
        <f>IF('個人エントリー'!G14="",0,VALUE(SUBSTITUTE('個人エントリー'!G14,"/","")))</f>
        <v>0</v>
      </c>
      <c r="I14">
        <f>IF(VLOOKUP('申込金一覧表'!$B$3,'大会名'!$A$1:$D$4,4)=1,VLOOKUP('個人エントリー'!I14,'参照'!$I$1:$K$85,3,0),VLOOKUP('個人エントリー'!I14,'参照 (2)'!$I$2:$K$85,3,0))</f>
        <v>0</v>
      </c>
      <c r="K14">
        <f>IF(A14="","",'申込金一覧表'!$F$13)</f>
      </c>
      <c r="L14">
        <f t="shared" si="0"/>
      </c>
      <c r="Q14">
        <f t="shared" si="1"/>
      </c>
      <c r="R14">
        <f>IF(A14="","",VLOOKUP('個人エントリー'!J14&amp;'個人エントリー'!K14,種目距離コード,2,0))</f>
      </c>
      <c r="S14" s="14">
        <f>'個人エントリー'!L14</f>
        <v>0</v>
      </c>
      <c r="T14">
        <f>IF(A14="","",VLOOKUP('個人エントリー'!M14&amp;'個人エントリー'!N14,種目距離コード,2,0))</f>
      </c>
      <c r="U14" s="14">
        <f>'個人エントリー'!O14</f>
        <v>0</v>
      </c>
      <c r="V14">
        <f>'個人エントリー'!P14</f>
        <v>0</v>
      </c>
      <c r="W14">
        <f>'個人エントリー'!Q14</f>
        <v>0</v>
      </c>
      <c r="X14">
        <f>'個人エントリー'!R14</f>
        <v>0</v>
      </c>
      <c r="Y14">
        <f>'個人エントリー'!S14</f>
        <v>0</v>
      </c>
      <c r="Z14">
        <f>'個人エントリー'!T14</f>
        <v>0</v>
      </c>
      <c r="AA14">
        <f>'個人エントリー'!U14</f>
        <v>0</v>
      </c>
      <c r="AB14">
        <f>'個人エントリー'!V14</f>
        <v>0</v>
      </c>
      <c r="AC14">
        <f>'個人エントリー'!W14</f>
        <v>0</v>
      </c>
      <c r="AD14">
        <f>'個人エントリー'!X14</f>
        <v>0</v>
      </c>
      <c r="AE14">
        <f>'個人エントリー'!Y14</f>
        <v>0</v>
      </c>
      <c r="AF14">
        <f>'個人エントリー'!Z14</f>
        <v>0</v>
      </c>
      <c r="AG14">
        <f>'個人エントリー'!AA14</f>
        <v>0</v>
      </c>
      <c r="AH14">
        <f>'個人エントリー'!AB14</f>
        <v>0</v>
      </c>
      <c r="AI14">
        <f>'個人エントリー'!AC14</f>
        <v>0</v>
      </c>
      <c r="AJ14">
        <f>'個人エントリー'!AD14</f>
        <v>0</v>
      </c>
      <c r="AK14">
        <f>'個人エントリー'!AE14</f>
        <v>0</v>
      </c>
    </row>
    <row r="15" spans="1:37" ht="12.75">
      <c r="A15">
        <f>IF('個人エントリー'!A15="","",VLOOKUP('申込金一覧表'!$F$13,所属,2,0)*100+'個人エントリー'!A15)</f>
      </c>
      <c r="C15">
        <f>VLOOKUP('個人エントリー'!B15,'参照'!$A$9:$B$12,2,0)</f>
        <v>0</v>
      </c>
      <c r="D15">
        <f>IF((LEN('個人エントリー'!C15)+LEN('個人エントリー'!D15))&gt;4,'個人エントリー'!C15&amp;'個人エントリー'!D15&amp;'個人エントリー'!I15,IF((LEN('個人エントリー'!C15)+LEN('個人エントリー'!D15))=3,'個人エントリー'!C15&amp;"　　"&amp;'個人エントリー'!D15&amp;'個人エントリー'!I15,IF((LEN('個人エントリー'!C15)+LEN('個人エントリー'!D15))=2,'個人エントリー'!C15&amp;"　　　"&amp;'個人エントリー'!D15&amp;'個人エントリー'!I15,IF('個人エントリー'!C15="",0,'個人エントリー'!C15&amp;"　"&amp;'個人エントリー'!D15&amp;'個人エントリー'!I15))))</f>
        <v>0</v>
      </c>
      <c r="E15" t="str">
        <f>'個人エントリー'!E15&amp;" "&amp;'個人エントリー'!F15</f>
        <v> </v>
      </c>
      <c r="F15">
        <f>IF('個人エントリー'!G15="",0,VALUE(SUBSTITUTE('個人エントリー'!G15,"/","")))</f>
        <v>0</v>
      </c>
      <c r="I15">
        <f>IF(VLOOKUP('申込金一覧表'!$B$3,'大会名'!$A$1:$D$4,4)=1,VLOOKUP('個人エントリー'!I15,'参照'!$I$1:$K$85,3,0),VLOOKUP('個人エントリー'!I15,'参照 (2)'!$I$2:$K$85,3,0))</f>
        <v>0</v>
      </c>
      <c r="K15">
        <f>IF(A15="","",'申込金一覧表'!$F$13)</f>
      </c>
      <c r="L15">
        <f t="shared" si="0"/>
      </c>
      <c r="Q15">
        <f t="shared" si="1"/>
      </c>
      <c r="R15">
        <f>IF(A15="","",VLOOKUP('個人エントリー'!J15&amp;'個人エントリー'!K15,種目距離コード,2,0))</f>
      </c>
      <c r="S15" s="14">
        <f>'個人エントリー'!L15</f>
        <v>0</v>
      </c>
      <c r="T15">
        <f>IF(A15="","",VLOOKUP('個人エントリー'!M15&amp;'個人エントリー'!N15,種目距離コード,2,0))</f>
      </c>
      <c r="U15" s="14">
        <f>'個人エントリー'!O15</f>
        <v>0</v>
      </c>
      <c r="V15">
        <f>'個人エントリー'!P15</f>
        <v>0</v>
      </c>
      <c r="W15">
        <f>'個人エントリー'!Q15</f>
        <v>0</v>
      </c>
      <c r="X15">
        <f>'個人エントリー'!R15</f>
        <v>0</v>
      </c>
      <c r="Y15">
        <f>'個人エントリー'!S15</f>
        <v>0</v>
      </c>
      <c r="Z15">
        <f>'個人エントリー'!T15</f>
        <v>0</v>
      </c>
      <c r="AA15">
        <f>'個人エントリー'!U15</f>
        <v>0</v>
      </c>
      <c r="AB15">
        <f>'個人エントリー'!V15</f>
        <v>0</v>
      </c>
      <c r="AC15">
        <f>'個人エントリー'!W15</f>
        <v>0</v>
      </c>
      <c r="AD15">
        <f>'個人エントリー'!X15</f>
        <v>0</v>
      </c>
      <c r="AE15">
        <f>'個人エントリー'!Y15</f>
        <v>0</v>
      </c>
      <c r="AF15">
        <f>'個人エントリー'!Z15</f>
        <v>0</v>
      </c>
      <c r="AG15">
        <f>'個人エントリー'!AA15</f>
        <v>0</v>
      </c>
      <c r="AH15">
        <f>'個人エントリー'!AB15</f>
        <v>0</v>
      </c>
      <c r="AI15">
        <f>'個人エントリー'!AC15</f>
        <v>0</v>
      </c>
      <c r="AJ15">
        <f>'個人エントリー'!AD15</f>
        <v>0</v>
      </c>
      <c r="AK15">
        <f>'個人エントリー'!AE15</f>
        <v>0</v>
      </c>
    </row>
    <row r="16" spans="1:37" ht="12.75">
      <c r="A16">
        <f>IF('個人エントリー'!A16="","",VLOOKUP('申込金一覧表'!$F$13,所属,2,0)*100+'個人エントリー'!A16)</f>
      </c>
      <c r="C16">
        <f>VLOOKUP('個人エントリー'!B16,'参照'!$A$9:$B$12,2,0)</f>
        <v>0</v>
      </c>
      <c r="D16">
        <f>IF((LEN('個人エントリー'!C16)+LEN('個人エントリー'!D16))&gt;4,'個人エントリー'!C16&amp;'個人エントリー'!D16&amp;'個人エントリー'!I16,IF((LEN('個人エントリー'!C16)+LEN('個人エントリー'!D16))=3,'個人エントリー'!C16&amp;"　　"&amp;'個人エントリー'!D16&amp;'個人エントリー'!I16,IF((LEN('個人エントリー'!C16)+LEN('個人エントリー'!D16))=2,'個人エントリー'!C16&amp;"　　　"&amp;'個人エントリー'!D16&amp;'個人エントリー'!I16,IF('個人エントリー'!C16="",0,'個人エントリー'!C16&amp;"　"&amp;'個人エントリー'!D16&amp;'個人エントリー'!I16))))</f>
        <v>0</v>
      </c>
      <c r="E16" t="str">
        <f>'個人エントリー'!E16&amp;" "&amp;'個人エントリー'!F16</f>
        <v> </v>
      </c>
      <c r="F16">
        <f>IF('個人エントリー'!G16="",0,VALUE(SUBSTITUTE('個人エントリー'!G16,"/","")))</f>
        <v>0</v>
      </c>
      <c r="I16">
        <f>IF(VLOOKUP('申込金一覧表'!$B$3,'大会名'!$A$1:$D$4,4)=1,VLOOKUP('個人エントリー'!I16,'参照'!$I$1:$K$85,3,0),VLOOKUP('個人エントリー'!I16,'参照 (2)'!$I$2:$K$85,3,0))</f>
        <v>0</v>
      </c>
      <c r="K16">
        <f>IF(A16="","",'申込金一覧表'!$F$13)</f>
      </c>
      <c r="L16">
        <f t="shared" si="0"/>
      </c>
      <c r="Q16">
        <f t="shared" si="1"/>
      </c>
      <c r="R16">
        <f>IF(A16="","",VLOOKUP('個人エントリー'!J16&amp;'個人エントリー'!K16,種目距離コード,2,0))</f>
      </c>
      <c r="S16" s="14">
        <f>'個人エントリー'!L16</f>
        <v>0</v>
      </c>
      <c r="T16">
        <f>IF(A16="","",VLOOKUP('個人エントリー'!M16&amp;'個人エントリー'!N16,種目距離コード,2,0))</f>
      </c>
      <c r="U16" s="14">
        <f>'個人エントリー'!O16</f>
        <v>0</v>
      </c>
      <c r="V16">
        <f>'個人エントリー'!P16</f>
        <v>0</v>
      </c>
      <c r="W16">
        <f>'個人エントリー'!Q16</f>
        <v>0</v>
      </c>
      <c r="X16">
        <f>'個人エントリー'!R16</f>
        <v>0</v>
      </c>
      <c r="Y16">
        <f>'個人エントリー'!S16</f>
        <v>0</v>
      </c>
      <c r="Z16">
        <f>'個人エントリー'!T16</f>
        <v>0</v>
      </c>
      <c r="AA16">
        <f>'個人エントリー'!U16</f>
        <v>0</v>
      </c>
      <c r="AB16">
        <f>'個人エントリー'!V16</f>
        <v>0</v>
      </c>
      <c r="AC16">
        <f>'個人エントリー'!W16</f>
        <v>0</v>
      </c>
      <c r="AD16">
        <f>'個人エントリー'!X16</f>
        <v>0</v>
      </c>
      <c r="AE16">
        <f>'個人エントリー'!Y16</f>
        <v>0</v>
      </c>
      <c r="AF16">
        <f>'個人エントリー'!Z16</f>
        <v>0</v>
      </c>
      <c r="AG16">
        <f>'個人エントリー'!AA16</f>
        <v>0</v>
      </c>
      <c r="AH16">
        <f>'個人エントリー'!AB16</f>
        <v>0</v>
      </c>
      <c r="AI16">
        <f>'個人エントリー'!AC16</f>
        <v>0</v>
      </c>
      <c r="AJ16">
        <f>'個人エントリー'!AD16</f>
        <v>0</v>
      </c>
      <c r="AK16">
        <f>'個人エントリー'!AE16</f>
        <v>0</v>
      </c>
    </row>
    <row r="17" spans="1:37" ht="12.75">
      <c r="A17">
        <f>IF('個人エントリー'!A17="","",VLOOKUP('申込金一覧表'!$F$13,所属,2,0)*100+'個人エントリー'!A17)</f>
      </c>
      <c r="C17">
        <f>VLOOKUP('個人エントリー'!B17,'参照'!$A$9:$B$12,2,0)</f>
        <v>0</v>
      </c>
      <c r="D17">
        <f>IF((LEN('個人エントリー'!C17)+LEN('個人エントリー'!D17))&gt;4,'個人エントリー'!C17&amp;'個人エントリー'!D17&amp;'個人エントリー'!I17,IF((LEN('個人エントリー'!C17)+LEN('個人エントリー'!D17))=3,'個人エントリー'!C17&amp;"　　"&amp;'個人エントリー'!D17&amp;'個人エントリー'!I17,IF((LEN('個人エントリー'!C17)+LEN('個人エントリー'!D17))=2,'個人エントリー'!C17&amp;"　　　"&amp;'個人エントリー'!D17&amp;'個人エントリー'!I17,IF('個人エントリー'!C17="",0,'個人エントリー'!C17&amp;"　"&amp;'個人エントリー'!D17&amp;'個人エントリー'!I17))))</f>
        <v>0</v>
      </c>
      <c r="E17" t="str">
        <f>'個人エントリー'!E17&amp;" "&amp;'個人エントリー'!F17</f>
        <v> </v>
      </c>
      <c r="F17">
        <f>IF('個人エントリー'!G17="",0,VALUE(SUBSTITUTE('個人エントリー'!G17,"/","")))</f>
        <v>0</v>
      </c>
      <c r="I17">
        <f>IF(VLOOKUP('申込金一覧表'!$B$3,'大会名'!$A$1:$D$4,4)=1,VLOOKUP('個人エントリー'!I17,'参照'!$I$1:$K$85,3,0),VLOOKUP('個人エントリー'!I17,'参照 (2)'!$I$2:$K$85,3,0))</f>
        <v>0</v>
      </c>
      <c r="K17">
        <f>IF(A17="","",'申込金一覧表'!$F$13)</f>
      </c>
      <c r="L17">
        <f t="shared" si="0"/>
      </c>
      <c r="Q17">
        <f t="shared" si="1"/>
      </c>
      <c r="R17">
        <f>IF(A17="","",VLOOKUP('個人エントリー'!J17&amp;'個人エントリー'!K17,種目距離コード,2,0))</f>
      </c>
      <c r="S17" s="14">
        <f>'個人エントリー'!L17</f>
        <v>0</v>
      </c>
      <c r="T17">
        <f>IF(A17="","",VLOOKUP('個人エントリー'!M17&amp;'個人エントリー'!N17,種目距離コード,2,0))</f>
      </c>
      <c r="U17" s="14">
        <f>'個人エントリー'!O17</f>
        <v>0</v>
      </c>
      <c r="V17">
        <f>'個人エントリー'!P17</f>
        <v>0</v>
      </c>
      <c r="W17">
        <f>'個人エントリー'!Q17</f>
        <v>0</v>
      </c>
      <c r="X17">
        <f>'個人エントリー'!R17</f>
        <v>0</v>
      </c>
      <c r="Y17">
        <f>'個人エントリー'!S17</f>
        <v>0</v>
      </c>
      <c r="Z17">
        <f>'個人エントリー'!T17</f>
        <v>0</v>
      </c>
      <c r="AA17">
        <f>'個人エントリー'!U17</f>
        <v>0</v>
      </c>
      <c r="AB17">
        <f>'個人エントリー'!V17</f>
        <v>0</v>
      </c>
      <c r="AC17">
        <f>'個人エントリー'!W17</f>
        <v>0</v>
      </c>
      <c r="AD17">
        <f>'個人エントリー'!X17</f>
        <v>0</v>
      </c>
      <c r="AE17">
        <f>'個人エントリー'!Y17</f>
        <v>0</v>
      </c>
      <c r="AF17">
        <f>'個人エントリー'!Z17</f>
        <v>0</v>
      </c>
      <c r="AG17">
        <f>'個人エントリー'!AA17</f>
        <v>0</v>
      </c>
      <c r="AH17">
        <f>'個人エントリー'!AB17</f>
        <v>0</v>
      </c>
      <c r="AI17">
        <f>'個人エントリー'!AC17</f>
        <v>0</v>
      </c>
      <c r="AJ17">
        <f>'個人エントリー'!AD17</f>
        <v>0</v>
      </c>
      <c r="AK17">
        <f>'個人エントリー'!AE17</f>
        <v>0</v>
      </c>
    </row>
    <row r="18" spans="1:37" ht="12.75">
      <c r="A18">
        <f>IF('個人エントリー'!A18="","",VLOOKUP('申込金一覧表'!$F$13,所属,2,0)*100+'個人エントリー'!A18)</f>
      </c>
      <c r="C18">
        <f>VLOOKUP('個人エントリー'!B18,'参照'!$A$9:$B$12,2,0)</f>
        <v>0</v>
      </c>
      <c r="D18">
        <f>IF((LEN('個人エントリー'!C18)+LEN('個人エントリー'!D18))&gt;4,'個人エントリー'!C18&amp;'個人エントリー'!D18&amp;'個人エントリー'!I18,IF((LEN('個人エントリー'!C18)+LEN('個人エントリー'!D18))=3,'個人エントリー'!C18&amp;"　　"&amp;'個人エントリー'!D18&amp;'個人エントリー'!I18,IF((LEN('個人エントリー'!C18)+LEN('個人エントリー'!D18))=2,'個人エントリー'!C18&amp;"　　　"&amp;'個人エントリー'!D18&amp;'個人エントリー'!I18,IF('個人エントリー'!C18="",0,'個人エントリー'!C18&amp;"　"&amp;'個人エントリー'!D18&amp;'個人エントリー'!I18))))</f>
        <v>0</v>
      </c>
      <c r="E18" t="str">
        <f>'個人エントリー'!E18&amp;" "&amp;'個人エントリー'!F18</f>
        <v> </v>
      </c>
      <c r="F18">
        <f>IF('個人エントリー'!G18="",0,VALUE(SUBSTITUTE('個人エントリー'!G18,"/","")))</f>
        <v>0</v>
      </c>
      <c r="I18">
        <f>IF(VLOOKUP('申込金一覧表'!$B$3,'大会名'!$A$1:$D$4,4)=1,VLOOKUP('個人エントリー'!I18,'参照'!$I$1:$K$85,3,0),VLOOKUP('個人エントリー'!I18,'参照 (2)'!$I$2:$K$85,3,0))</f>
        <v>0</v>
      </c>
      <c r="K18">
        <f>IF(A18="","",'申込金一覧表'!$F$13)</f>
      </c>
      <c r="L18">
        <f t="shared" si="0"/>
      </c>
      <c r="Q18">
        <f t="shared" si="1"/>
      </c>
      <c r="R18">
        <f>IF(A18="","",VLOOKUP('個人エントリー'!J18&amp;'個人エントリー'!K18,種目距離コード,2,0))</f>
      </c>
      <c r="S18" s="14">
        <f>'個人エントリー'!L18</f>
        <v>0</v>
      </c>
      <c r="T18">
        <f>IF(A18="","",VLOOKUP('個人エントリー'!M18&amp;'個人エントリー'!N18,種目距離コード,2,0))</f>
      </c>
      <c r="U18" s="14">
        <f>'個人エントリー'!O18</f>
        <v>0</v>
      </c>
      <c r="V18">
        <f>'個人エントリー'!P18</f>
        <v>0</v>
      </c>
      <c r="W18">
        <f>'個人エントリー'!Q18</f>
        <v>0</v>
      </c>
      <c r="X18">
        <f>'個人エントリー'!R18</f>
        <v>0</v>
      </c>
      <c r="Y18">
        <f>'個人エントリー'!S18</f>
        <v>0</v>
      </c>
      <c r="Z18">
        <f>'個人エントリー'!T18</f>
        <v>0</v>
      </c>
      <c r="AA18">
        <f>'個人エントリー'!U18</f>
        <v>0</v>
      </c>
      <c r="AB18">
        <f>'個人エントリー'!V18</f>
        <v>0</v>
      </c>
      <c r="AC18">
        <f>'個人エントリー'!W18</f>
        <v>0</v>
      </c>
      <c r="AD18">
        <f>'個人エントリー'!X18</f>
        <v>0</v>
      </c>
      <c r="AE18">
        <f>'個人エントリー'!Y18</f>
        <v>0</v>
      </c>
      <c r="AF18">
        <f>'個人エントリー'!Z18</f>
        <v>0</v>
      </c>
      <c r="AG18">
        <f>'個人エントリー'!AA18</f>
        <v>0</v>
      </c>
      <c r="AH18">
        <f>'個人エントリー'!AB18</f>
        <v>0</v>
      </c>
      <c r="AI18">
        <f>'個人エントリー'!AC18</f>
        <v>0</v>
      </c>
      <c r="AJ18">
        <f>'個人エントリー'!AD18</f>
        <v>0</v>
      </c>
      <c r="AK18">
        <f>'個人エントリー'!AE18</f>
        <v>0</v>
      </c>
    </row>
    <row r="19" spans="1:37" ht="12.75">
      <c r="A19">
        <f>IF('個人エントリー'!A19="","",VLOOKUP('申込金一覧表'!$F$13,所属,2,0)*100+'個人エントリー'!A19)</f>
      </c>
      <c r="C19">
        <f>VLOOKUP('個人エントリー'!B19,'参照'!$A$9:$B$12,2,0)</f>
        <v>0</v>
      </c>
      <c r="D19">
        <f>IF((LEN('個人エントリー'!C19)+LEN('個人エントリー'!D19))&gt;4,'個人エントリー'!C19&amp;'個人エントリー'!D19&amp;'個人エントリー'!I19,IF((LEN('個人エントリー'!C19)+LEN('個人エントリー'!D19))=3,'個人エントリー'!C19&amp;"　　"&amp;'個人エントリー'!D19&amp;'個人エントリー'!I19,IF((LEN('個人エントリー'!C19)+LEN('個人エントリー'!D19))=2,'個人エントリー'!C19&amp;"　　　"&amp;'個人エントリー'!D19&amp;'個人エントリー'!I19,IF('個人エントリー'!C19="",0,'個人エントリー'!C19&amp;"　"&amp;'個人エントリー'!D19&amp;'個人エントリー'!I19))))</f>
        <v>0</v>
      </c>
      <c r="E19" t="str">
        <f>'個人エントリー'!E19&amp;" "&amp;'個人エントリー'!F19</f>
        <v> </v>
      </c>
      <c r="F19">
        <f>IF('個人エントリー'!G19="",0,VALUE(SUBSTITUTE('個人エントリー'!G19,"/","")))</f>
        <v>0</v>
      </c>
      <c r="I19">
        <f>IF(VLOOKUP('申込金一覧表'!$B$3,'大会名'!$A$1:$D$4,4)=1,VLOOKUP('個人エントリー'!I19,'参照'!$I$1:$K$85,3,0),VLOOKUP('個人エントリー'!I19,'参照 (2)'!$I$2:$K$85,3,0))</f>
        <v>0</v>
      </c>
      <c r="K19">
        <f>IF(A19="","",'申込金一覧表'!$F$13)</f>
      </c>
      <c r="L19">
        <f t="shared" si="0"/>
      </c>
      <c r="Q19">
        <f t="shared" si="1"/>
      </c>
      <c r="R19">
        <f>IF(A19="","",VLOOKUP('個人エントリー'!J19&amp;'個人エントリー'!K19,種目距離コード,2,0))</f>
      </c>
      <c r="S19" s="14">
        <f>'個人エントリー'!L19</f>
        <v>0</v>
      </c>
      <c r="T19">
        <f>IF(A19="","",VLOOKUP('個人エントリー'!M19&amp;'個人エントリー'!N19,種目距離コード,2,0))</f>
      </c>
      <c r="U19" s="14">
        <f>'個人エントリー'!O19</f>
        <v>0</v>
      </c>
      <c r="V19">
        <f>'個人エントリー'!P19</f>
        <v>0</v>
      </c>
      <c r="W19">
        <f>'個人エントリー'!Q19</f>
        <v>0</v>
      </c>
      <c r="X19">
        <f>'個人エントリー'!R19</f>
        <v>0</v>
      </c>
      <c r="Y19">
        <f>'個人エントリー'!S19</f>
        <v>0</v>
      </c>
      <c r="Z19">
        <f>'個人エントリー'!T19</f>
        <v>0</v>
      </c>
      <c r="AA19">
        <f>'個人エントリー'!U19</f>
        <v>0</v>
      </c>
      <c r="AB19">
        <f>'個人エントリー'!V19</f>
        <v>0</v>
      </c>
      <c r="AC19">
        <f>'個人エントリー'!W19</f>
        <v>0</v>
      </c>
      <c r="AD19">
        <f>'個人エントリー'!X19</f>
        <v>0</v>
      </c>
      <c r="AE19">
        <f>'個人エントリー'!Y19</f>
        <v>0</v>
      </c>
      <c r="AF19">
        <f>'個人エントリー'!Z19</f>
        <v>0</v>
      </c>
      <c r="AG19">
        <f>'個人エントリー'!AA19</f>
        <v>0</v>
      </c>
      <c r="AH19">
        <f>'個人エントリー'!AB19</f>
        <v>0</v>
      </c>
      <c r="AI19">
        <f>'個人エントリー'!AC19</f>
        <v>0</v>
      </c>
      <c r="AJ19">
        <f>'個人エントリー'!AD19</f>
        <v>0</v>
      </c>
      <c r="AK19">
        <f>'個人エントリー'!AE19</f>
        <v>0</v>
      </c>
    </row>
    <row r="20" spans="1:37" ht="12.75">
      <c r="A20">
        <f>IF('個人エントリー'!A20="","",VLOOKUP('申込金一覧表'!$F$13,所属,2,0)*100+'個人エントリー'!A20)</f>
      </c>
      <c r="C20">
        <f>VLOOKUP('個人エントリー'!B20,'参照'!$A$9:$B$12,2,0)</f>
        <v>0</v>
      </c>
      <c r="D20">
        <f>IF((LEN('個人エントリー'!C20)+LEN('個人エントリー'!D20))&gt;4,'個人エントリー'!C20&amp;'個人エントリー'!D20&amp;'個人エントリー'!I20,IF((LEN('個人エントリー'!C20)+LEN('個人エントリー'!D20))=3,'個人エントリー'!C20&amp;"　　"&amp;'個人エントリー'!D20&amp;'個人エントリー'!I20,IF((LEN('個人エントリー'!C20)+LEN('個人エントリー'!D20))=2,'個人エントリー'!C20&amp;"　　　"&amp;'個人エントリー'!D20&amp;'個人エントリー'!I20,IF('個人エントリー'!C20="",0,'個人エントリー'!C20&amp;"　"&amp;'個人エントリー'!D20&amp;'個人エントリー'!I20))))</f>
        <v>0</v>
      </c>
      <c r="E20" t="str">
        <f>'個人エントリー'!E20&amp;" "&amp;'個人エントリー'!F20</f>
        <v> </v>
      </c>
      <c r="F20">
        <f>IF('個人エントリー'!G20="",0,VALUE(SUBSTITUTE('個人エントリー'!G20,"/","")))</f>
        <v>0</v>
      </c>
      <c r="I20">
        <f>IF(VLOOKUP('申込金一覧表'!$B$3,'大会名'!$A$1:$D$4,4)=1,VLOOKUP('個人エントリー'!I20,'参照'!$I$1:$K$85,3,0),VLOOKUP('個人エントリー'!I20,'参照 (2)'!$I$2:$K$85,3,0))</f>
        <v>0</v>
      </c>
      <c r="K20">
        <f>IF(A20="","",'申込金一覧表'!$F$13)</f>
      </c>
      <c r="L20">
        <f t="shared" si="0"/>
      </c>
      <c r="Q20">
        <f t="shared" si="1"/>
      </c>
      <c r="R20">
        <f>IF(A20="","",VLOOKUP('個人エントリー'!J20&amp;'個人エントリー'!K20,種目距離コード,2,0))</f>
      </c>
      <c r="S20" s="14">
        <f>'個人エントリー'!L20</f>
        <v>0</v>
      </c>
      <c r="T20">
        <f>IF(A20="","",VLOOKUP('個人エントリー'!M20&amp;'個人エントリー'!N20,種目距離コード,2,0))</f>
      </c>
      <c r="U20" s="14">
        <f>'個人エントリー'!O20</f>
        <v>0</v>
      </c>
      <c r="V20">
        <f>'個人エントリー'!P20</f>
        <v>0</v>
      </c>
      <c r="W20">
        <f>'個人エントリー'!Q20</f>
        <v>0</v>
      </c>
      <c r="X20">
        <f>'個人エントリー'!R20</f>
        <v>0</v>
      </c>
      <c r="Y20">
        <f>'個人エントリー'!S20</f>
        <v>0</v>
      </c>
      <c r="Z20">
        <f>'個人エントリー'!T20</f>
        <v>0</v>
      </c>
      <c r="AA20">
        <f>'個人エントリー'!U20</f>
        <v>0</v>
      </c>
      <c r="AB20">
        <f>'個人エントリー'!V20</f>
        <v>0</v>
      </c>
      <c r="AC20">
        <f>'個人エントリー'!W20</f>
        <v>0</v>
      </c>
      <c r="AD20">
        <f>'個人エントリー'!X20</f>
        <v>0</v>
      </c>
      <c r="AE20">
        <f>'個人エントリー'!Y20</f>
        <v>0</v>
      </c>
      <c r="AF20">
        <f>'個人エントリー'!Z20</f>
        <v>0</v>
      </c>
      <c r="AG20">
        <f>'個人エントリー'!AA20</f>
        <v>0</v>
      </c>
      <c r="AH20">
        <f>'個人エントリー'!AB20</f>
        <v>0</v>
      </c>
      <c r="AI20">
        <f>'個人エントリー'!AC20</f>
        <v>0</v>
      </c>
      <c r="AJ20">
        <f>'個人エントリー'!AD20</f>
        <v>0</v>
      </c>
      <c r="AK20">
        <f>'個人エントリー'!AE20</f>
        <v>0</v>
      </c>
    </row>
    <row r="21" spans="1:37" ht="12.75">
      <c r="A21">
        <f>IF('個人エントリー'!A21="","",VLOOKUP('申込金一覧表'!$F$13,所属,2,0)*100+'個人エントリー'!A21)</f>
      </c>
      <c r="C21">
        <f>VLOOKUP('個人エントリー'!B21,'参照'!$A$9:$B$12,2,0)</f>
        <v>0</v>
      </c>
      <c r="D21">
        <f>IF((LEN('個人エントリー'!C21)+LEN('個人エントリー'!D21))&gt;4,'個人エントリー'!C21&amp;'個人エントリー'!D21&amp;'個人エントリー'!I21,IF((LEN('個人エントリー'!C21)+LEN('個人エントリー'!D21))=3,'個人エントリー'!C21&amp;"　　"&amp;'個人エントリー'!D21&amp;'個人エントリー'!I21,IF((LEN('個人エントリー'!C21)+LEN('個人エントリー'!D21))=2,'個人エントリー'!C21&amp;"　　　"&amp;'個人エントリー'!D21&amp;'個人エントリー'!I21,IF('個人エントリー'!C21="",0,'個人エントリー'!C21&amp;"　"&amp;'個人エントリー'!D21&amp;'個人エントリー'!I21))))</f>
        <v>0</v>
      </c>
      <c r="E21" t="str">
        <f>'個人エントリー'!E21&amp;" "&amp;'個人エントリー'!F21</f>
        <v> </v>
      </c>
      <c r="F21">
        <f>IF('個人エントリー'!G21="",0,VALUE(SUBSTITUTE('個人エントリー'!G21,"/","")))</f>
        <v>0</v>
      </c>
      <c r="I21">
        <f>IF(VLOOKUP('申込金一覧表'!$B$3,'大会名'!$A$1:$D$4,4)=1,VLOOKUP('個人エントリー'!I21,'参照'!$I$1:$K$85,3,0),VLOOKUP('個人エントリー'!I21,'参照 (2)'!$I$2:$K$85,3,0))</f>
        <v>0</v>
      </c>
      <c r="K21">
        <f>IF(A21="","",'申込金一覧表'!$F$13)</f>
      </c>
      <c r="L21">
        <f t="shared" si="0"/>
      </c>
      <c r="Q21">
        <f t="shared" si="1"/>
      </c>
      <c r="R21">
        <f>IF(A21="","",VLOOKUP('個人エントリー'!J21&amp;'個人エントリー'!K21,種目距離コード,2,0))</f>
      </c>
      <c r="S21" s="14">
        <f>'個人エントリー'!L21</f>
        <v>0</v>
      </c>
      <c r="T21">
        <f>IF(A21="","",VLOOKUP('個人エントリー'!M21&amp;'個人エントリー'!N21,種目距離コード,2,0))</f>
      </c>
      <c r="U21" s="14">
        <f>'個人エントリー'!O21</f>
        <v>0</v>
      </c>
      <c r="V21">
        <f>'個人エントリー'!P21</f>
        <v>0</v>
      </c>
      <c r="W21">
        <f>'個人エントリー'!Q21</f>
        <v>0</v>
      </c>
      <c r="X21">
        <f>'個人エントリー'!R21</f>
        <v>0</v>
      </c>
      <c r="Y21">
        <f>'個人エントリー'!S21</f>
        <v>0</v>
      </c>
      <c r="Z21">
        <f>'個人エントリー'!T21</f>
        <v>0</v>
      </c>
      <c r="AA21">
        <f>'個人エントリー'!U21</f>
        <v>0</v>
      </c>
      <c r="AB21">
        <f>'個人エントリー'!V21</f>
        <v>0</v>
      </c>
      <c r="AC21">
        <f>'個人エントリー'!W21</f>
        <v>0</v>
      </c>
      <c r="AD21">
        <f>'個人エントリー'!X21</f>
        <v>0</v>
      </c>
      <c r="AE21">
        <f>'個人エントリー'!Y21</f>
        <v>0</v>
      </c>
      <c r="AF21">
        <f>'個人エントリー'!Z21</f>
        <v>0</v>
      </c>
      <c r="AG21">
        <f>'個人エントリー'!AA21</f>
        <v>0</v>
      </c>
      <c r="AH21">
        <f>'個人エントリー'!AB21</f>
        <v>0</v>
      </c>
      <c r="AI21">
        <f>'個人エントリー'!AC21</f>
        <v>0</v>
      </c>
      <c r="AJ21">
        <f>'個人エントリー'!AD21</f>
        <v>0</v>
      </c>
      <c r="AK21">
        <f>'個人エントリー'!AE21</f>
        <v>0</v>
      </c>
    </row>
    <row r="22" spans="1:37" ht="12.75">
      <c r="A22">
        <f>IF('個人エントリー'!A22="","",VLOOKUP('申込金一覧表'!$F$13,所属,2,0)*100+'個人エントリー'!A22)</f>
      </c>
      <c r="C22">
        <f>VLOOKUP('個人エントリー'!B22,'参照'!$A$9:$B$12,2,0)</f>
        <v>0</v>
      </c>
      <c r="D22">
        <f>IF((LEN('個人エントリー'!C22)+LEN('個人エントリー'!D22))&gt;4,'個人エントリー'!C22&amp;'個人エントリー'!D22&amp;'個人エントリー'!I22,IF((LEN('個人エントリー'!C22)+LEN('個人エントリー'!D22))=3,'個人エントリー'!C22&amp;"　　"&amp;'個人エントリー'!D22&amp;'個人エントリー'!I22,IF((LEN('個人エントリー'!C22)+LEN('個人エントリー'!D22))=2,'個人エントリー'!C22&amp;"　　　"&amp;'個人エントリー'!D22&amp;'個人エントリー'!I22,IF('個人エントリー'!C22="",0,'個人エントリー'!C22&amp;"　"&amp;'個人エントリー'!D22&amp;'個人エントリー'!I22))))</f>
        <v>0</v>
      </c>
      <c r="E22" t="str">
        <f>'個人エントリー'!E22&amp;" "&amp;'個人エントリー'!F22</f>
        <v> </v>
      </c>
      <c r="F22">
        <f>IF('個人エントリー'!G22="",0,VALUE(SUBSTITUTE('個人エントリー'!G22,"/","")))</f>
        <v>0</v>
      </c>
      <c r="I22">
        <f>IF(VLOOKUP('申込金一覧表'!$B$3,'大会名'!$A$1:$D$4,4)=1,VLOOKUP('個人エントリー'!I22,'参照'!$I$1:$K$85,3,0),VLOOKUP('個人エントリー'!I22,'参照 (2)'!$I$2:$K$85,3,0))</f>
        <v>0</v>
      </c>
      <c r="K22">
        <f>IF(A22="","",'申込金一覧表'!$F$13)</f>
      </c>
      <c r="L22">
        <f t="shared" si="0"/>
      </c>
      <c r="Q22">
        <f t="shared" si="1"/>
      </c>
      <c r="R22">
        <f>IF(A22="","",VLOOKUP('個人エントリー'!J22&amp;'個人エントリー'!K22,種目距離コード,2,0))</f>
      </c>
      <c r="S22" s="14">
        <f>'個人エントリー'!L22</f>
        <v>0</v>
      </c>
      <c r="T22">
        <f>IF(A22="","",VLOOKUP('個人エントリー'!M22&amp;'個人エントリー'!N22,種目距離コード,2,0))</f>
      </c>
      <c r="U22" s="14">
        <f>'個人エントリー'!O22</f>
        <v>0</v>
      </c>
      <c r="V22">
        <f>'個人エントリー'!P22</f>
        <v>0</v>
      </c>
      <c r="W22">
        <f>'個人エントリー'!Q22</f>
        <v>0</v>
      </c>
      <c r="X22">
        <f>'個人エントリー'!R22</f>
        <v>0</v>
      </c>
      <c r="Y22">
        <f>'個人エントリー'!S22</f>
        <v>0</v>
      </c>
      <c r="Z22">
        <f>'個人エントリー'!T22</f>
        <v>0</v>
      </c>
      <c r="AA22">
        <f>'個人エントリー'!U22</f>
        <v>0</v>
      </c>
      <c r="AB22">
        <f>'個人エントリー'!V22</f>
        <v>0</v>
      </c>
      <c r="AC22">
        <f>'個人エントリー'!W22</f>
        <v>0</v>
      </c>
      <c r="AD22">
        <f>'個人エントリー'!X22</f>
        <v>0</v>
      </c>
      <c r="AE22">
        <f>'個人エントリー'!Y22</f>
        <v>0</v>
      </c>
      <c r="AF22">
        <f>'個人エントリー'!Z22</f>
        <v>0</v>
      </c>
      <c r="AG22">
        <f>'個人エントリー'!AA22</f>
        <v>0</v>
      </c>
      <c r="AH22">
        <f>'個人エントリー'!AB22</f>
        <v>0</v>
      </c>
      <c r="AI22">
        <f>'個人エントリー'!AC22</f>
        <v>0</v>
      </c>
      <c r="AJ22">
        <f>'個人エントリー'!AD22</f>
        <v>0</v>
      </c>
      <c r="AK22">
        <f>'個人エントリー'!AE22</f>
        <v>0</v>
      </c>
    </row>
    <row r="23" spans="1:37" ht="12.75">
      <c r="A23">
        <f>IF('個人エントリー'!A23="","",VLOOKUP('申込金一覧表'!$F$13,所属,2,0)*100+'個人エントリー'!A23)</f>
      </c>
      <c r="C23">
        <f>VLOOKUP('個人エントリー'!B23,'参照'!$A$9:$B$12,2,0)</f>
        <v>0</v>
      </c>
      <c r="D23">
        <f>IF((LEN('個人エントリー'!C23)+LEN('個人エントリー'!D23))&gt;4,'個人エントリー'!C23&amp;'個人エントリー'!D23&amp;'個人エントリー'!I23,IF((LEN('個人エントリー'!C23)+LEN('個人エントリー'!D23))=3,'個人エントリー'!C23&amp;"　　"&amp;'個人エントリー'!D23&amp;'個人エントリー'!I23,IF((LEN('個人エントリー'!C23)+LEN('個人エントリー'!D23))=2,'個人エントリー'!C23&amp;"　　　"&amp;'個人エントリー'!D23&amp;'個人エントリー'!I23,IF('個人エントリー'!C23="",0,'個人エントリー'!C23&amp;"　"&amp;'個人エントリー'!D23&amp;'個人エントリー'!I23))))</f>
        <v>0</v>
      </c>
      <c r="E23" t="str">
        <f>'個人エントリー'!E23&amp;" "&amp;'個人エントリー'!F23</f>
        <v> </v>
      </c>
      <c r="F23">
        <f>IF('個人エントリー'!G23="",0,VALUE(SUBSTITUTE('個人エントリー'!G23,"/","")))</f>
        <v>0</v>
      </c>
      <c r="I23">
        <f>IF(VLOOKUP('申込金一覧表'!$B$3,'大会名'!$A$1:$D$4,4)=1,VLOOKUP('個人エントリー'!I23,'参照'!$I$1:$K$85,3,0),VLOOKUP('個人エントリー'!I23,'参照 (2)'!$I$2:$K$85,3,0))</f>
        <v>0</v>
      </c>
      <c r="K23">
        <f>IF(A23="","",'申込金一覧表'!$F$13)</f>
      </c>
      <c r="L23">
        <f t="shared" si="0"/>
      </c>
      <c r="Q23">
        <f t="shared" si="1"/>
      </c>
      <c r="R23">
        <f>IF(A23="","",VLOOKUP('個人エントリー'!J23&amp;'個人エントリー'!K23,種目距離コード,2,0))</f>
      </c>
      <c r="S23" s="14">
        <f>'個人エントリー'!L23</f>
        <v>0</v>
      </c>
      <c r="T23">
        <f>IF(A23="","",VLOOKUP('個人エントリー'!M23&amp;'個人エントリー'!N23,種目距離コード,2,0))</f>
      </c>
      <c r="U23" s="14">
        <f>'個人エントリー'!O23</f>
        <v>0</v>
      </c>
      <c r="V23">
        <f>'個人エントリー'!P23</f>
        <v>0</v>
      </c>
      <c r="W23">
        <f>'個人エントリー'!Q23</f>
        <v>0</v>
      </c>
      <c r="X23">
        <f>'個人エントリー'!R23</f>
        <v>0</v>
      </c>
      <c r="Y23">
        <f>'個人エントリー'!S23</f>
        <v>0</v>
      </c>
      <c r="Z23">
        <f>'個人エントリー'!T23</f>
        <v>0</v>
      </c>
      <c r="AA23">
        <f>'個人エントリー'!U23</f>
        <v>0</v>
      </c>
      <c r="AB23">
        <f>'個人エントリー'!V23</f>
        <v>0</v>
      </c>
      <c r="AC23">
        <f>'個人エントリー'!W23</f>
        <v>0</v>
      </c>
      <c r="AD23">
        <f>'個人エントリー'!X23</f>
        <v>0</v>
      </c>
      <c r="AE23">
        <f>'個人エントリー'!Y23</f>
        <v>0</v>
      </c>
      <c r="AF23">
        <f>'個人エントリー'!Z23</f>
        <v>0</v>
      </c>
      <c r="AG23">
        <f>'個人エントリー'!AA23</f>
        <v>0</v>
      </c>
      <c r="AH23">
        <f>'個人エントリー'!AB23</f>
        <v>0</v>
      </c>
      <c r="AI23">
        <f>'個人エントリー'!AC23</f>
        <v>0</v>
      </c>
      <c r="AJ23">
        <f>'個人エントリー'!AD23</f>
        <v>0</v>
      </c>
      <c r="AK23">
        <f>'個人エントリー'!AE23</f>
        <v>0</v>
      </c>
    </row>
    <row r="24" spans="1:37" ht="12.75">
      <c r="A24">
        <f>IF('個人エントリー'!A24="","",VLOOKUP('申込金一覧表'!$F$13,所属,2,0)*100+'個人エントリー'!A24)</f>
      </c>
      <c r="C24">
        <f>VLOOKUP('個人エントリー'!B24,'参照'!$A$9:$B$12,2,0)</f>
        <v>0</v>
      </c>
      <c r="D24">
        <f>IF((LEN('個人エントリー'!C24)+LEN('個人エントリー'!D24))&gt;4,'個人エントリー'!C24&amp;'個人エントリー'!D24&amp;'個人エントリー'!I24,IF((LEN('個人エントリー'!C24)+LEN('個人エントリー'!D24))=3,'個人エントリー'!C24&amp;"　　"&amp;'個人エントリー'!D24&amp;'個人エントリー'!I24,IF((LEN('個人エントリー'!C24)+LEN('個人エントリー'!D24))=2,'個人エントリー'!C24&amp;"　　　"&amp;'個人エントリー'!D24&amp;'個人エントリー'!I24,IF('個人エントリー'!C24="",0,'個人エントリー'!C24&amp;"　"&amp;'個人エントリー'!D24&amp;'個人エントリー'!I24))))</f>
        <v>0</v>
      </c>
      <c r="E24" t="str">
        <f>'個人エントリー'!E24&amp;" "&amp;'個人エントリー'!F24</f>
        <v> </v>
      </c>
      <c r="F24">
        <f>IF('個人エントリー'!G24="",0,VALUE(SUBSTITUTE('個人エントリー'!G24,"/","")))</f>
        <v>0</v>
      </c>
      <c r="I24">
        <f>IF(VLOOKUP('申込金一覧表'!$B$3,'大会名'!$A$1:$D$4,4)=1,VLOOKUP('個人エントリー'!I24,'参照'!$I$1:$K$85,3,0),VLOOKUP('個人エントリー'!I24,'参照 (2)'!$I$2:$K$85,3,0))</f>
        <v>0</v>
      </c>
      <c r="K24">
        <f>IF(A24="","",'申込金一覧表'!$F$13)</f>
      </c>
      <c r="L24">
        <f t="shared" si="0"/>
      </c>
      <c r="Q24">
        <f t="shared" si="1"/>
      </c>
      <c r="R24">
        <f>IF(A24="","",VLOOKUP('個人エントリー'!J24&amp;'個人エントリー'!K24,種目距離コード,2,0))</f>
      </c>
      <c r="S24" s="14">
        <f>'個人エントリー'!L24</f>
        <v>0</v>
      </c>
      <c r="T24">
        <f>IF(A24="","",VLOOKUP('個人エントリー'!M24&amp;'個人エントリー'!N24,種目距離コード,2,0))</f>
      </c>
      <c r="U24" s="14">
        <f>'個人エントリー'!O24</f>
        <v>0</v>
      </c>
      <c r="V24">
        <f>'個人エントリー'!P24</f>
        <v>0</v>
      </c>
      <c r="W24">
        <f>'個人エントリー'!Q24</f>
        <v>0</v>
      </c>
      <c r="X24">
        <f>'個人エントリー'!R24</f>
        <v>0</v>
      </c>
      <c r="Y24">
        <f>'個人エントリー'!S24</f>
        <v>0</v>
      </c>
      <c r="Z24">
        <f>'個人エントリー'!T24</f>
        <v>0</v>
      </c>
      <c r="AA24">
        <f>'個人エントリー'!U24</f>
        <v>0</v>
      </c>
      <c r="AB24">
        <f>'個人エントリー'!V24</f>
        <v>0</v>
      </c>
      <c r="AC24">
        <f>'個人エントリー'!W24</f>
        <v>0</v>
      </c>
      <c r="AD24">
        <f>'個人エントリー'!X24</f>
        <v>0</v>
      </c>
      <c r="AE24">
        <f>'個人エントリー'!Y24</f>
        <v>0</v>
      </c>
      <c r="AF24">
        <f>'個人エントリー'!Z24</f>
        <v>0</v>
      </c>
      <c r="AG24">
        <f>'個人エントリー'!AA24</f>
        <v>0</v>
      </c>
      <c r="AH24">
        <f>'個人エントリー'!AB24</f>
        <v>0</v>
      </c>
      <c r="AI24">
        <f>'個人エントリー'!AC24</f>
        <v>0</v>
      </c>
      <c r="AJ24">
        <f>'個人エントリー'!AD24</f>
        <v>0</v>
      </c>
      <c r="AK24">
        <f>'個人エントリー'!AE24</f>
        <v>0</v>
      </c>
    </row>
    <row r="25" spans="1:37" ht="12.75">
      <c r="A25">
        <f>IF('個人エントリー'!A25="","",VLOOKUP('申込金一覧表'!$F$13,所属,2,0)*100+'個人エントリー'!A25)</f>
      </c>
      <c r="C25">
        <f>VLOOKUP('個人エントリー'!B25,'参照'!$A$9:$B$12,2,0)</f>
        <v>0</v>
      </c>
      <c r="D25">
        <f>IF((LEN('個人エントリー'!C25)+LEN('個人エントリー'!D25))&gt;4,'個人エントリー'!C25&amp;'個人エントリー'!D25&amp;'個人エントリー'!I25,IF((LEN('個人エントリー'!C25)+LEN('個人エントリー'!D25))=3,'個人エントリー'!C25&amp;"　　"&amp;'個人エントリー'!D25&amp;'個人エントリー'!I25,IF((LEN('個人エントリー'!C25)+LEN('個人エントリー'!D25))=2,'個人エントリー'!C25&amp;"　　　"&amp;'個人エントリー'!D25&amp;'個人エントリー'!I25,IF('個人エントリー'!C25="",0,'個人エントリー'!C25&amp;"　"&amp;'個人エントリー'!D25&amp;'個人エントリー'!I25))))</f>
        <v>0</v>
      </c>
      <c r="E25" t="str">
        <f>'個人エントリー'!E25&amp;" "&amp;'個人エントリー'!F25</f>
        <v> </v>
      </c>
      <c r="F25">
        <f>IF('個人エントリー'!G25="",0,VALUE(SUBSTITUTE('個人エントリー'!G25,"/","")))</f>
        <v>0</v>
      </c>
      <c r="I25">
        <f>IF(VLOOKUP('申込金一覧表'!$B$3,'大会名'!$A$1:$D$4,4)=1,VLOOKUP('個人エントリー'!I25,'参照'!$I$1:$K$85,3,0),VLOOKUP('個人エントリー'!I25,'参照 (2)'!$I$2:$K$85,3,0))</f>
        <v>0</v>
      </c>
      <c r="K25">
        <f>IF(A25="","",'申込金一覧表'!$F$13)</f>
      </c>
      <c r="L25">
        <f t="shared" si="0"/>
      </c>
      <c r="Q25">
        <f t="shared" si="1"/>
      </c>
      <c r="R25">
        <f>IF(A25="","",VLOOKUP('個人エントリー'!J25&amp;'個人エントリー'!K25,種目距離コード,2,0))</f>
      </c>
      <c r="S25" s="14">
        <f>'個人エントリー'!L25</f>
        <v>0</v>
      </c>
      <c r="T25">
        <f>IF(A25="","",VLOOKUP('個人エントリー'!M25&amp;'個人エントリー'!N25,種目距離コード,2,0))</f>
      </c>
      <c r="U25" s="14">
        <f>'個人エントリー'!O25</f>
        <v>0</v>
      </c>
      <c r="V25">
        <f>'個人エントリー'!P25</f>
        <v>0</v>
      </c>
      <c r="W25">
        <f>'個人エントリー'!Q25</f>
        <v>0</v>
      </c>
      <c r="X25">
        <f>'個人エントリー'!R25</f>
        <v>0</v>
      </c>
      <c r="Y25">
        <f>'個人エントリー'!S25</f>
        <v>0</v>
      </c>
      <c r="Z25">
        <f>'個人エントリー'!T25</f>
        <v>0</v>
      </c>
      <c r="AA25">
        <f>'個人エントリー'!U25</f>
        <v>0</v>
      </c>
      <c r="AB25">
        <f>'個人エントリー'!V25</f>
        <v>0</v>
      </c>
      <c r="AC25">
        <f>'個人エントリー'!W25</f>
        <v>0</v>
      </c>
      <c r="AD25">
        <f>'個人エントリー'!X25</f>
        <v>0</v>
      </c>
      <c r="AE25">
        <f>'個人エントリー'!Y25</f>
        <v>0</v>
      </c>
      <c r="AF25">
        <f>'個人エントリー'!Z25</f>
        <v>0</v>
      </c>
      <c r="AG25">
        <f>'個人エントリー'!AA25</f>
        <v>0</v>
      </c>
      <c r="AH25">
        <f>'個人エントリー'!AB25</f>
        <v>0</v>
      </c>
      <c r="AI25">
        <f>'個人エントリー'!AC25</f>
        <v>0</v>
      </c>
      <c r="AJ25">
        <f>'個人エントリー'!AD25</f>
        <v>0</v>
      </c>
      <c r="AK25">
        <f>'個人エントリー'!AE25</f>
        <v>0</v>
      </c>
    </row>
    <row r="26" spans="1:37" ht="12.75">
      <c r="A26">
        <f>IF('個人エントリー'!A26="","",VLOOKUP('申込金一覧表'!$F$13,所属,2,0)*100+'個人エントリー'!A26)</f>
      </c>
      <c r="C26">
        <f>VLOOKUP('個人エントリー'!B26,'参照'!$A$9:$B$12,2,0)</f>
        <v>0</v>
      </c>
      <c r="D26">
        <f>IF((LEN('個人エントリー'!C26)+LEN('個人エントリー'!D26))&gt;4,'個人エントリー'!C26&amp;'個人エントリー'!D26&amp;'個人エントリー'!I26,IF((LEN('個人エントリー'!C26)+LEN('個人エントリー'!D26))=3,'個人エントリー'!C26&amp;"　　"&amp;'個人エントリー'!D26&amp;'個人エントリー'!I26,IF((LEN('個人エントリー'!C26)+LEN('個人エントリー'!D26))=2,'個人エントリー'!C26&amp;"　　　"&amp;'個人エントリー'!D26&amp;'個人エントリー'!I26,IF('個人エントリー'!C26="",0,'個人エントリー'!C26&amp;"　"&amp;'個人エントリー'!D26&amp;'個人エントリー'!I26))))</f>
        <v>0</v>
      </c>
      <c r="E26" t="str">
        <f>'個人エントリー'!E26&amp;" "&amp;'個人エントリー'!F26</f>
        <v> </v>
      </c>
      <c r="F26">
        <f>IF('個人エントリー'!G26="",0,VALUE(SUBSTITUTE('個人エントリー'!G26,"/","")))</f>
        <v>0</v>
      </c>
      <c r="I26">
        <f>IF(VLOOKUP('申込金一覧表'!$B$3,'大会名'!$A$1:$D$4,4)=1,VLOOKUP('個人エントリー'!I26,'参照'!$I$1:$K$85,3,0),VLOOKUP('個人エントリー'!I26,'参照 (2)'!$I$2:$K$85,3,0))</f>
        <v>0</v>
      </c>
      <c r="K26">
        <f>IF(A26="","",'申込金一覧表'!$F$13)</f>
      </c>
      <c r="L26">
        <f t="shared" si="0"/>
      </c>
      <c r="Q26">
        <f t="shared" si="1"/>
      </c>
      <c r="R26">
        <f>IF(A26="","",VLOOKUP('個人エントリー'!J26&amp;'個人エントリー'!K26,種目距離コード,2,0))</f>
      </c>
      <c r="S26" s="14">
        <f>'個人エントリー'!L26</f>
        <v>0</v>
      </c>
      <c r="T26">
        <f>IF(A26="","",VLOOKUP('個人エントリー'!M26&amp;'個人エントリー'!N26,種目距離コード,2,0))</f>
      </c>
      <c r="U26" s="14">
        <f>'個人エントリー'!O26</f>
        <v>0</v>
      </c>
      <c r="V26">
        <f>'個人エントリー'!P26</f>
        <v>0</v>
      </c>
      <c r="W26">
        <f>'個人エントリー'!Q26</f>
        <v>0</v>
      </c>
      <c r="X26">
        <f>'個人エントリー'!R26</f>
        <v>0</v>
      </c>
      <c r="Y26">
        <f>'個人エントリー'!S26</f>
        <v>0</v>
      </c>
      <c r="Z26">
        <f>'個人エントリー'!T26</f>
        <v>0</v>
      </c>
      <c r="AA26">
        <f>'個人エントリー'!U26</f>
        <v>0</v>
      </c>
      <c r="AB26">
        <f>'個人エントリー'!V26</f>
        <v>0</v>
      </c>
      <c r="AC26">
        <f>'個人エントリー'!W26</f>
        <v>0</v>
      </c>
      <c r="AD26">
        <f>'個人エントリー'!X26</f>
        <v>0</v>
      </c>
      <c r="AE26">
        <f>'個人エントリー'!Y26</f>
        <v>0</v>
      </c>
      <c r="AF26">
        <f>'個人エントリー'!Z26</f>
        <v>0</v>
      </c>
      <c r="AG26">
        <f>'個人エントリー'!AA26</f>
        <v>0</v>
      </c>
      <c r="AH26">
        <f>'個人エントリー'!AB26</f>
        <v>0</v>
      </c>
      <c r="AI26">
        <f>'個人エントリー'!AC26</f>
        <v>0</v>
      </c>
      <c r="AJ26">
        <f>'個人エントリー'!AD26</f>
        <v>0</v>
      </c>
      <c r="AK26">
        <f>'個人エントリー'!AE26</f>
        <v>0</v>
      </c>
    </row>
    <row r="27" spans="1:37" ht="12.75">
      <c r="A27">
        <f>IF('個人エントリー'!A27="","",VLOOKUP('申込金一覧表'!$F$13,所属,2,0)*100+'個人エントリー'!A27)</f>
      </c>
      <c r="C27">
        <f>VLOOKUP('個人エントリー'!B27,'参照'!$A$9:$B$12,2,0)</f>
        <v>0</v>
      </c>
      <c r="D27">
        <f>IF((LEN('個人エントリー'!C27)+LEN('個人エントリー'!D27))&gt;4,'個人エントリー'!C27&amp;'個人エントリー'!D27&amp;'個人エントリー'!I27,IF((LEN('個人エントリー'!C27)+LEN('個人エントリー'!D27))=3,'個人エントリー'!C27&amp;"　　"&amp;'個人エントリー'!D27&amp;'個人エントリー'!I27,IF((LEN('個人エントリー'!C27)+LEN('個人エントリー'!D27))=2,'個人エントリー'!C27&amp;"　　　"&amp;'個人エントリー'!D27&amp;'個人エントリー'!I27,IF('個人エントリー'!C27="",0,'個人エントリー'!C27&amp;"　"&amp;'個人エントリー'!D27&amp;'個人エントリー'!I27))))</f>
        <v>0</v>
      </c>
      <c r="E27" t="str">
        <f>'個人エントリー'!E27&amp;" "&amp;'個人エントリー'!F27</f>
        <v> </v>
      </c>
      <c r="F27">
        <f>IF('個人エントリー'!G27="",0,VALUE(SUBSTITUTE('個人エントリー'!G27,"/","")))</f>
        <v>0</v>
      </c>
      <c r="I27">
        <f>IF(VLOOKUP('申込金一覧表'!$B$3,'大会名'!$A$1:$D$4,4)=1,VLOOKUP('個人エントリー'!I27,'参照'!$I$1:$K$85,3,0),VLOOKUP('個人エントリー'!I27,'参照 (2)'!$I$2:$K$85,3,0))</f>
        <v>0</v>
      </c>
      <c r="K27">
        <f>IF(A27="","",'申込金一覧表'!$F$13)</f>
      </c>
      <c r="L27">
        <f t="shared" si="0"/>
      </c>
      <c r="Q27">
        <f t="shared" si="1"/>
      </c>
      <c r="R27">
        <f>IF(A27="","",VLOOKUP('個人エントリー'!J27&amp;'個人エントリー'!K27,種目距離コード,2,0))</f>
      </c>
      <c r="S27" s="14">
        <f>'個人エントリー'!L27</f>
        <v>0</v>
      </c>
      <c r="T27">
        <f>IF(A27="","",VLOOKUP('個人エントリー'!M27&amp;'個人エントリー'!N27,種目距離コード,2,0))</f>
      </c>
      <c r="U27" s="14">
        <f>'個人エントリー'!O27</f>
        <v>0</v>
      </c>
      <c r="V27">
        <f>'個人エントリー'!P27</f>
        <v>0</v>
      </c>
      <c r="W27">
        <f>'個人エントリー'!Q27</f>
        <v>0</v>
      </c>
      <c r="X27">
        <f>'個人エントリー'!R27</f>
        <v>0</v>
      </c>
      <c r="Y27">
        <f>'個人エントリー'!S27</f>
        <v>0</v>
      </c>
      <c r="Z27">
        <f>'個人エントリー'!T27</f>
        <v>0</v>
      </c>
      <c r="AA27">
        <f>'個人エントリー'!U27</f>
        <v>0</v>
      </c>
      <c r="AB27">
        <f>'個人エントリー'!V27</f>
        <v>0</v>
      </c>
      <c r="AC27">
        <f>'個人エントリー'!W27</f>
        <v>0</v>
      </c>
      <c r="AD27">
        <f>'個人エントリー'!X27</f>
        <v>0</v>
      </c>
      <c r="AE27">
        <f>'個人エントリー'!Y27</f>
        <v>0</v>
      </c>
      <c r="AF27">
        <f>'個人エントリー'!Z27</f>
        <v>0</v>
      </c>
      <c r="AG27">
        <f>'個人エントリー'!AA27</f>
        <v>0</v>
      </c>
      <c r="AH27">
        <f>'個人エントリー'!AB27</f>
        <v>0</v>
      </c>
      <c r="AI27">
        <f>'個人エントリー'!AC27</f>
        <v>0</v>
      </c>
      <c r="AJ27">
        <f>'個人エントリー'!AD27</f>
        <v>0</v>
      </c>
      <c r="AK27">
        <f>'個人エントリー'!AE27</f>
        <v>0</v>
      </c>
    </row>
    <row r="28" spans="1:37" ht="12.75">
      <c r="A28">
        <f>IF('個人エントリー'!A28="","",VLOOKUP('申込金一覧表'!$F$13,所属,2,0)*100+'個人エントリー'!A28)</f>
      </c>
      <c r="C28">
        <f>VLOOKUP('個人エントリー'!B28,'参照'!$A$9:$B$12,2,0)</f>
        <v>0</v>
      </c>
      <c r="D28">
        <f>IF((LEN('個人エントリー'!C28)+LEN('個人エントリー'!D28))&gt;4,'個人エントリー'!C28&amp;'個人エントリー'!D28&amp;'個人エントリー'!I28,IF((LEN('個人エントリー'!C28)+LEN('個人エントリー'!D28))=3,'個人エントリー'!C28&amp;"　　"&amp;'個人エントリー'!D28&amp;'個人エントリー'!I28,IF((LEN('個人エントリー'!C28)+LEN('個人エントリー'!D28))=2,'個人エントリー'!C28&amp;"　　　"&amp;'個人エントリー'!D28&amp;'個人エントリー'!I28,IF('個人エントリー'!C28="",0,'個人エントリー'!C28&amp;"　"&amp;'個人エントリー'!D28&amp;'個人エントリー'!I28))))</f>
        <v>0</v>
      </c>
      <c r="E28" t="str">
        <f>'個人エントリー'!E28&amp;" "&amp;'個人エントリー'!F28</f>
        <v> </v>
      </c>
      <c r="F28">
        <f>IF('個人エントリー'!G28="",0,VALUE(SUBSTITUTE('個人エントリー'!G28,"/","")))</f>
        <v>0</v>
      </c>
      <c r="I28">
        <f>IF(VLOOKUP('申込金一覧表'!$B$3,'大会名'!$A$1:$D$4,4)=1,VLOOKUP('個人エントリー'!I28,'参照'!$I$1:$K$85,3,0),VLOOKUP('個人エントリー'!I28,'参照 (2)'!$I$2:$K$85,3,0))</f>
        <v>0</v>
      </c>
      <c r="K28">
        <f>IF(A28="","",'申込金一覧表'!$F$13)</f>
      </c>
      <c r="L28">
        <f t="shared" si="0"/>
      </c>
      <c r="Q28">
        <f t="shared" si="1"/>
      </c>
      <c r="R28">
        <f>IF(A28="","",VLOOKUP('個人エントリー'!J28&amp;'個人エントリー'!K28,種目距離コード,2,0))</f>
      </c>
      <c r="S28" s="14">
        <f>'個人エントリー'!L28</f>
        <v>0</v>
      </c>
      <c r="T28">
        <f>IF(A28="","",VLOOKUP('個人エントリー'!M28&amp;'個人エントリー'!N28,種目距離コード,2,0))</f>
      </c>
      <c r="U28" s="14">
        <f>'個人エントリー'!O28</f>
        <v>0</v>
      </c>
      <c r="V28">
        <f>'個人エントリー'!P28</f>
        <v>0</v>
      </c>
      <c r="W28">
        <f>'個人エントリー'!Q28</f>
        <v>0</v>
      </c>
      <c r="X28">
        <f>'個人エントリー'!R28</f>
        <v>0</v>
      </c>
      <c r="Y28">
        <f>'個人エントリー'!S28</f>
        <v>0</v>
      </c>
      <c r="Z28">
        <f>'個人エントリー'!T28</f>
        <v>0</v>
      </c>
      <c r="AA28">
        <f>'個人エントリー'!U28</f>
        <v>0</v>
      </c>
      <c r="AB28">
        <f>'個人エントリー'!V28</f>
        <v>0</v>
      </c>
      <c r="AC28">
        <f>'個人エントリー'!W28</f>
        <v>0</v>
      </c>
      <c r="AD28">
        <f>'個人エントリー'!X28</f>
        <v>0</v>
      </c>
      <c r="AE28">
        <f>'個人エントリー'!Y28</f>
        <v>0</v>
      </c>
      <c r="AF28">
        <f>'個人エントリー'!Z28</f>
        <v>0</v>
      </c>
      <c r="AG28">
        <f>'個人エントリー'!AA28</f>
        <v>0</v>
      </c>
      <c r="AH28">
        <f>'個人エントリー'!AB28</f>
        <v>0</v>
      </c>
      <c r="AI28">
        <f>'個人エントリー'!AC28</f>
        <v>0</v>
      </c>
      <c r="AJ28">
        <f>'個人エントリー'!AD28</f>
        <v>0</v>
      </c>
      <c r="AK28">
        <f>'個人エントリー'!AE28</f>
        <v>0</v>
      </c>
    </row>
    <row r="29" spans="1:37" ht="12.75">
      <c r="A29">
        <f>IF('個人エントリー'!A29="","",VLOOKUP('申込金一覧表'!$F$13,所属,2,0)*100+'個人エントリー'!A29)</f>
      </c>
      <c r="C29">
        <f>VLOOKUP('個人エントリー'!B29,'参照'!$A$9:$B$12,2,0)</f>
        <v>0</v>
      </c>
      <c r="D29">
        <f>IF((LEN('個人エントリー'!C29)+LEN('個人エントリー'!D29))&gt;4,'個人エントリー'!C29&amp;'個人エントリー'!D29&amp;'個人エントリー'!I29,IF((LEN('個人エントリー'!C29)+LEN('個人エントリー'!D29))=3,'個人エントリー'!C29&amp;"　　"&amp;'個人エントリー'!D29&amp;'個人エントリー'!I29,IF((LEN('個人エントリー'!C29)+LEN('個人エントリー'!D29))=2,'個人エントリー'!C29&amp;"　　　"&amp;'個人エントリー'!D29&amp;'個人エントリー'!I29,IF('個人エントリー'!C29="",0,'個人エントリー'!C29&amp;"　"&amp;'個人エントリー'!D29&amp;'個人エントリー'!I29))))</f>
        <v>0</v>
      </c>
      <c r="E29" t="str">
        <f>'個人エントリー'!E29&amp;" "&amp;'個人エントリー'!F29</f>
        <v> </v>
      </c>
      <c r="F29">
        <f>IF('個人エントリー'!G29="",0,VALUE(SUBSTITUTE('個人エントリー'!G29,"/","")))</f>
        <v>0</v>
      </c>
      <c r="I29">
        <f>IF(VLOOKUP('申込金一覧表'!$B$3,'大会名'!$A$1:$D$4,4)=1,VLOOKUP('個人エントリー'!I29,'参照'!$I$1:$K$85,3,0),VLOOKUP('個人エントリー'!I29,'参照 (2)'!$I$2:$K$85,3,0))</f>
        <v>0</v>
      </c>
      <c r="K29">
        <f>IF(A29="","",'申込金一覧表'!$F$13)</f>
      </c>
      <c r="L29">
        <f t="shared" si="0"/>
      </c>
      <c r="Q29">
        <f t="shared" si="1"/>
      </c>
      <c r="R29">
        <f>IF(A29="","",VLOOKUP('個人エントリー'!J29&amp;'個人エントリー'!K29,種目距離コード,2,0))</f>
      </c>
      <c r="S29" s="14">
        <f>'個人エントリー'!L29</f>
        <v>0</v>
      </c>
      <c r="T29">
        <f>IF(A29="","",VLOOKUP('個人エントリー'!M29&amp;'個人エントリー'!N29,種目距離コード,2,0))</f>
      </c>
      <c r="U29" s="14">
        <f>'個人エントリー'!O29</f>
        <v>0</v>
      </c>
      <c r="V29">
        <f>'個人エントリー'!P29</f>
        <v>0</v>
      </c>
      <c r="W29">
        <f>'個人エントリー'!Q29</f>
        <v>0</v>
      </c>
      <c r="X29">
        <f>'個人エントリー'!R29</f>
        <v>0</v>
      </c>
      <c r="Y29">
        <f>'個人エントリー'!S29</f>
        <v>0</v>
      </c>
      <c r="Z29">
        <f>'個人エントリー'!T29</f>
        <v>0</v>
      </c>
      <c r="AA29">
        <f>'個人エントリー'!U29</f>
        <v>0</v>
      </c>
      <c r="AB29">
        <f>'個人エントリー'!V29</f>
        <v>0</v>
      </c>
      <c r="AC29">
        <f>'個人エントリー'!W29</f>
        <v>0</v>
      </c>
      <c r="AD29">
        <f>'個人エントリー'!X29</f>
        <v>0</v>
      </c>
      <c r="AE29">
        <f>'個人エントリー'!Y29</f>
        <v>0</v>
      </c>
      <c r="AF29">
        <f>'個人エントリー'!Z29</f>
        <v>0</v>
      </c>
      <c r="AG29">
        <f>'個人エントリー'!AA29</f>
        <v>0</v>
      </c>
      <c r="AH29">
        <f>'個人エントリー'!AB29</f>
        <v>0</v>
      </c>
      <c r="AI29">
        <f>'個人エントリー'!AC29</f>
        <v>0</v>
      </c>
      <c r="AJ29">
        <f>'個人エントリー'!AD29</f>
        <v>0</v>
      </c>
      <c r="AK29">
        <f>'個人エントリー'!AE29</f>
        <v>0</v>
      </c>
    </row>
    <row r="30" spans="1:37" ht="12.75">
      <c r="A30">
        <f>IF('個人エントリー'!A30="","",VLOOKUP('申込金一覧表'!$F$13,所属,2,0)*100+'個人エントリー'!A30)</f>
      </c>
      <c r="C30">
        <f>VLOOKUP('個人エントリー'!B30,'参照'!$A$9:$B$12,2,0)</f>
        <v>0</v>
      </c>
      <c r="D30">
        <f>IF((LEN('個人エントリー'!C30)+LEN('個人エントリー'!D30))&gt;4,'個人エントリー'!C30&amp;'個人エントリー'!D30&amp;'個人エントリー'!I30,IF((LEN('個人エントリー'!C30)+LEN('個人エントリー'!D30))=3,'個人エントリー'!C30&amp;"　　"&amp;'個人エントリー'!D30&amp;'個人エントリー'!I30,IF((LEN('個人エントリー'!C30)+LEN('個人エントリー'!D30))=2,'個人エントリー'!C30&amp;"　　　"&amp;'個人エントリー'!D30&amp;'個人エントリー'!I30,IF('個人エントリー'!C30="",0,'個人エントリー'!C30&amp;"　"&amp;'個人エントリー'!D30&amp;'個人エントリー'!I30))))</f>
        <v>0</v>
      </c>
      <c r="E30" t="str">
        <f>'個人エントリー'!E30&amp;" "&amp;'個人エントリー'!F30</f>
        <v> </v>
      </c>
      <c r="F30">
        <f>IF('個人エントリー'!G30="",0,VALUE(SUBSTITUTE('個人エントリー'!G30,"/","")))</f>
        <v>0</v>
      </c>
      <c r="I30">
        <f>IF(VLOOKUP('申込金一覧表'!$B$3,'大会名'!$A$1:$D$4,4)=1,VLOOKUP('個人エントリー'!I30,'参照'!$I$1:$K$85,3,0),VLOOKUP('個人エントリー'!I30,'参照 (2)'!$I$2:$K$85,3,0))</f>
        <v>0</v>
      </c>
      <c r="K30">
        <f>IF(A30="","",'申込金一覧表'!$F$13)</f>
      </c>
      <c r="L30">
        <f t="shared" si="0"/>
      </c>
      <c r="Q30">
        <f t="shared" si="1"/>
      </c>
      <c r="R30">
        <f>IF(A30="","",VLOOKUP('個人エントリー'!J30&amp;'個人エントリー'!K30,種目距離コード,2,0))</f>
      </c>
      <c r="S30" s="14">
        <f>'個人エントリー'!L30</f>
        <v>0</v>
      </c>
      <c r="T30">
        <f>IF(A30="","",VLOOKUP('個人エントリー'!M30&amp;'個人エントリー'!N30,種目距離コード,2,0))</f>
      </c>
      <c r="U30" s="14">
        <f>'個人エントリー'!O30</f>
        <v>0</v>
      </c>
      <c r="V30">
        <f>'個人エントリー'!P30</f>
        <v>0</v>
      </c>
      <c r="W30">
        <f>'個人エントリー'!Q30</f>
        <v>0</v>
      </c>
      <c r="X30">
        <f>'個人エントリー'!R30</f>
        <v>0</v>
      </c>
      <c r="Y30">
        <f>'個人エントリー'!S30</f>
        <v>0</v>
      </c>
      <c r="Z30">
        <f>'個人エントリー'!T30</f>
        <v>0</v>
      </c>
      <c r="AA30">
        <f>'個人エントリー'!U30</f>
        <v>0</v>
      </c>
      <c r="AB30">
        <f>'個人エントリー'!V30</f>
        <v>0</v>
      </c>
      <c r="AC30">
        <f>'個人エントリー'!W30</f>
        <v>0</v>
      </c>
      <c r="AD30">
        <f>'個人エントリー'!X30</f>
        <v>0</v>
      </c>
      <c r="AE30">
        <f>'個人エントリー'!Y30</f>
        <v>0</v>
      </c>
      <c r="AF30">
        <f>'個人エントリー'!Z30</f>
        <v>0</v>
      </c>
      <c r="AG30">
        <f>'個人エントリー'!AA30</f>
        <v>0</v>
      </c>
      <c r="AH30">
        <f>'個人エントリー'!AB30</f>
        <v>0</v>
      </c>
      <c r="AI30">
        <f>'個人エントリー'!AC30</f>
        <v>0</v>
      </c>
      <c r="AJ30">
        <f>'個人エントリー'!AD30</f>
        <v>0</v>
      </c>
      <c r="AK30">
        <f>'個人エントリー'!AE30</f>
        <v>0</v>
      </c>
    </row>
    <row r="31" spans="1:37" ht="12.75">
      <c r="A31">
        <f>IF('個人エントリー'!A31="","",VLOOKUP('申込金一覧表'!$F$13,所属,2,0)*100+'個人エントリー'!A31)</f>
      </c>
      <c r="C31">
        <f>VLOOKUP('個人エントリー'!B31,'参照'!$A$9:$B$12,2,0)</f>
        <v>0</v>
      </c>
      <c r="D31">
        <f>IF((LEN('個人エントリー'!C31)+LEN('個人エントリー'!D31))&gt;4,'個人エントリー'!C31&amp;'個人エントリー'!D31&amp;'個人エントリー'!I31,IF((LEN('個人エントリー'!C31)+LEN('個人エントリー'!D31))=3,'個人エントリー'!C31&amp;"　　"&amp;'個人エントリー'!D31&amp;'個人エントリー'!I31,IF((LEN('個人エントリー'!C31)+LEN('個人エントリー'!D31))=2,'個人エントリー'!C31&amp;"　　　"&amp;'個人エントリー'!D31&amp;'個人エントリー'!I31,IF('個人エントリー'!C31="",0,'個人エントリー'!C31&amp;"　"&amp;'個人エントリー'!D31&amp;'個人エントリー'!I31))))</f>
        <v>0</v>
      </c>
      <c r="E31" t="str">
        <f>'個人エントリー'!E31&amp;" "&amp;'個人エントリー'!F31</f>
        <v> </v>
      </c>
      <c r="F31">
        <f>IF('個人エントリー'!G31="",0,VALUE(SUBSTITUTE('個人エントリー'!G31,"/","")))</f>
        <v>0</v>
      </c>
      <c r="I31">
        <f>IF(VLOOKUP('申込金一覧表'!$B$3,'大会名'!$A$1:$D$4,4)=1,VLOOKUP('個人エントリー'!I31,'参照'!$I$1:$K$85,3,0),VLOOKUP('個人エントリー'!I31,'参照 (2)'!$I$2:$K$85,3,0))</f>
        <v>0</v>
      </c>
      <c r="K31">
        <f>IF(A31="","",'申込金一覧表'!$F$13)</f>
      </c>
      <c r="L31">
        <f t="shared" si="0"/>
      </c>
      <c r="Q31">
        <f t="shared" si="1"/>
      </c>
      <c r="R31">
        <f>IF(A31="","",VLOOKUP('個人エントリー'!J31&amp;'個人エントリー'!K31,種目距離コード,2,0))</f>
      </c>
      <c r="S31" s="14">
        <f>'個人エントリー'!L31</f>
        <v>0</v>
      </c>
      <c r="T31">
        <f>IF(A31="","",VLOOKUP('個人エントリー'!M31&amp;'個人エントリー'!N31,種目距離コード,2,0))</f>
      </c>
      <c r="U31" s="14">
        <f>'個人エントリー'!O31</f>
        <v>0</v>
      </c>
      <c r="V31">
        <f>'個人エントリー'!P31</f>
        <v>0</v>
      </c>
      <c r="W31">
        <f>'個人エントリー'!Q31</f>
        <v>0</v>
      </c>
      <c r="X31">
        <f>'個人エントリー'!R31</f>
        <v>0</v>
      </c>
      <c r="Y31">
        <f>'個人エントリー'!S31</f>
        <v>0</v>
      </c>
      <c r="Z31">
        <f>'個人エントリー'!T31</f>
        <v>0</v>
      </c>
      <c r="AA31">
        <f>'個人エントリー'!U31</f>
        <v>0</v>
      </c>
      <c r="AB31">
        <f>'個人エントリー'!V31</f>
        <v>0</v>
      </c>
      <c r="AC31">
        <f>'個人エントリー'!W31</f>
        <v>0</v>
      </c>
      <c r="AD31">
        <f>'個人エントリー'!X31</f>
        <v>0</v>
      </c>
      <c r="AE31">
        <f>'個人エントリー'!Y31</f>
        <v>0</v>
      </c>
      <c r="AF31">
        <f>'個人エントリー'!Z31</f>
        <v>0</v>
      </c>
      <c r="AG31">
        <f>'個人エントリー'!AA31</f>
        <v>0</v>
      </c>
      <c r="AH31">
        <f>'個人エントリー'!AB31</f>
        <v>0</v>
      </c>
      <c r="AI31">
        <f>'個人エントリー'!AC31</f>
        <v>0</v>
      </c>
      <c r="AJ31">
        <f>'個人エントリー'!AD31</f>
        <v>0</v>
      </c>
      <c r="AK31">
        <f>'個人エントリー'!AE31</f>
        <v>0</v>
      </c>
    </row>
    <row r="32" spans="1:37" ht="12.75">
      <c r="A32">
        <f>IF('個人エントリー'!A32="","",VLOOKUP('申込金一覧表'!$F$13,所属,2,0)*100+'個人エントリー'!A32)</f>
      </c>
      <c r="C32">
        <f>VLOOKUP('個人エントリー'!B32,'参照'!$A$9:$B$12,2,0)</f>
        <v>0</v>
      </c>
      <c r="D32">
        <f>IF((LEN('個人エントリー'!C32)+LEN('個人エントリー'!D32))&gt;4,'個人エントリー'!C32&amp;'個人エントリー'!D32&amp;'個人エントリー'!I32,IF((LEN('個人エントリー'!C32)+LEN('個人エントリー'!D32))=3,'個人エントリー'!C32&amp;"　　"&amp;'個人エントリー'!D32&amp;'個人エントリー'!I32,IF((LEN('個人エントリー'!C32)+LEN('個人エントリー'!D32))=2,'個人エントリー'!C32&amp;"　　　"&amp;'個人エントリー'!D32&amp;'個人エントリー'!I32,IF('個人エントリー'!C32="",0,'個人エントリー'!C32&amp;"　"&amp;'個人エントリー'!D32&amp;'個人エントリー'!I32))))</f>
        <v>0</v>
      </c>
      <c r="E32" t="str">
        <f>'個人エントリー'!E32&amp;" "&amp;'個人エントリー'!F32</f>
        <v> </v>
      </c>
      <c r="F32">
        <f>IF('個人エントリー'!G32="",0,VALUE(SUBSTITUTE('個人エントリー'!G32,"/","")))</f>
        <v>0</v>
      </c>
      <c r="I32">
        <f>IF(VLOOKUP('申込金一覧表'!$B$3,'大会名'!$A$1:$D$4,4)=1,VLOOKUP('個人エントリー'!I32,'参照'!$I$1:$K$85,3,0),VLOOKUP('個人エントリー'!I32,'参照 (2)'!$I$2:$K$85,3,0))</f>
        <v>0</v>
      </c>
      <c r="K32">
        <f>IF(A32="","",'申込金一覧表'!$F$13)</f>
      </c>
      <c r="L32">
        <f t="shared" si="0"/>
      </c>
      <c r="Q32">
        <f t="shared" si="1"/>
      </c>
      <c r="R32">
        <f>IF(A32="","",VLOOKUP('個人エントリー'!J32&amp;'個人エントリー'!K32,種目距離コード,2,0))</f>
      </c>
      <c r="S32" s="14">
        <f>'個人エントリー'!L32</f>
        <v>0</v>
      </c>
      <c r="T32">
        <f>IF(A32="","",VLOOKUP('個人エントリー'!M32&amp;'個人エントリー'!N32,種目距離コード,2,0))</f>
      </c>
      <c r="U32" s="14">
        <f>'個人エントリー'!O32</f>
        <v>0</v>
      </c>
      <c r="V32">
        <f>'個人エントリー'!P32</f>
        <v>0</v>
      </c>
      <c r="W32">
        <f>'個人エントリー'!Q32</f>
        <v>0</v>
      </c>
      <c r="X32">
        <f>'個人エントリー'!R32</f>
        <v>0</v>
      </c>
      <c r="Y32">
        <f>'個人エントリー'!S32</f>
        <v>0</v>
      </c>
      <c r="Z32">
        <f>'個人エントリー'!T32</f>
        <v>0</v>
      </c>
      <c r="AA32">
        <f>'個人エントリー'!U32</f>
        <v>0</v>
      </c>
      <c r="AB32">
        <f>'個人エントリー'!V32</f>
        <v>0</v>
      </c>
      <c r="AC32">
        <f>'個人エントリー'!W32</f>
        <v>0</v>
      </c>
      <c r="AD32">
        <f>'個人エントリー'!X32</f>
        <v>0</v>
      </c>
      <c r="AE32">
        <f>'個人エントリー'!Y32</f>
        <v>0</v>
      </c>
      <c r="AF32">
        <f>'個人エントリー'!Z32</f>
        <v>0</v>
      </c>
      <c r="AG32">
        <f>'個人エントリー'!AA32</f>
        <v>0</v>
      </c>
      <c r="AH32">
        <f>'個人エントリー'!AB32</f>
        <v>0</v>
      </c>
      <c r="AI32">
        <f>'個人エントリー'!AC32</f>
        <v>0</v>
      </c>
      <c r="AJ32">
        <f>'個人エントリー'!AD32</f>
        <v>0</v>
      </c>
      <c r="AK32">
        <f>'個人エントリー'!AE32</f>
        <v>0</v>
      </c>
    </row>
    <row r="33" spans="1:37" ht="12.75">
      <c r="A33">
        <f>IF('個人エントリー'!A33="","",VLOOKUP('申込金一覧表'!$F$13,所属,2,0)*100+'個人エントリー'!A33)</f>
      </c>
      <c r="C33">
        <f>VLOOKUP('個人エントリー'!B33,'参照'!$A$9:$B$12,2,0)</f>
        <v>0</v>
      </c>
      <c r="D33">
        <f>IF((LEN('個人エントリー'!C33)+LEN('個人エントリー'!D33))&gt;4,'個人エントリー'!C33&amp;'個人エントリー'!D33&amp;'個人エントリー'!I33,IF((LEN('個人エントリー'!C33)+LEN('個人エントリー'!D33))=3,'個人エントリー'!C33&amp;"　　"&amp;'個人エントリー'!D33&amp;'個人エントリー'!I33,IF((LEN('個人エントリー'!C33)+LEN('個人エントリー'!D33))=2,'個人エントリー'!C33&amp;"　　　"&amp;'個人エントリー'!D33&amp;'個人エントリー'!I33,IF('個人エントリー'!C33="",0,'個人エントリー'!C33&amp;"　"&amp;'個人エントリー'!D33&amp;'個人エントリー'!I33))))</f>
        <v>0</v>
      </c>
      <c r="E33" t="str">
        <f>'個人エントリー'!E33&amp;" "&amp;'個人エントリー'!F33</f>
        <v> </v>
      </c>
      <c r="F33">
        <f>IF('個人エントリー'!G33="",0,VALUE(SUBSTITUTE('個人エントリー'!G33,"/","")))</f>
        <v>0</v>
      </c>
      <c r="I33">
        <f>IF(VLOOKUP('申込金一覧表'!$B$3,'大会名'!$A$1:$D$4,4)=1,VLOOKUP('個人エントリー'!I33,'参照'!$I$1:$K$85,3,0),VLOOKUP('個人エントリー'!I33,'参照 (2)'!$I$2:$K$85,3,0))</f>
        <v>0</v>
      </c>
      <c r="K33">
        <f>IF(A33="","",'申込金一覧表'!$F$13)</f>
      </c>
      <c r="L33">
        <f t="shared" si="0"/>
      </c>
      <c r="Q33">
        <f t="shared" si="1"/>
      </c>
      <c r="R33">
        <f>IF(A33="","",VLOOKUP('個人エントリー'!J33&amp;'個人エントリー'!K33,種目距離コード,2,0))</f>
      </c>
      <c r="S33" s="14">
        <f>'個人エントリー'!L33</f>
        <v>0</v>
      </c>
      <c r="T33">
        <f>IF(A33="","",VLOOKUP('個人エントリー'!M33&amp;'個人エントリー'!N33,種目距離コード,2,0))</f>
      </c>
      <c r="U33" s="14">
        <f>'個人エントリー'!O33</f>
        <v>0</v>
      </c>
      <c r="V33">
        <f>'個人エントリー'!P33</f>
        <v>0</v>
      </c>
      <c r="W33">
        <f>'個人エントリー'!Q33</f>
        <v>0</v>
      </c>
      <c r="X33">
        <f>'個人エントリー'!R33</f>
        <v>0</v>
      </c>
      <c r="Y33">
        <f>'個人エントリー'!S33</f>
        <v>0</v>
      </c>
      <c r="Z33">
        <f>'個人エントリー'!T33</f>
        <v>0</v>
      </c>
      <c r="AA33">
        <f>'個人エントリー'!U33</f>
        <v>0</v>
      </c>
      <c r="AB33">
        <f>'個人エントリー'!V33</f>
        <v>0</v>
      </c>
      <c r="AC33">
        <f>'個人エントリー'!W33</f>
        <v>0</v>
      </c>
      <c r="AD33">
        <f>'個人エントリー'!X33</f>
        <v>0</v>
      </c>
      <c r="AE33">
        <f>'個人エントリー'!Y33</f>
        <v>0</v>
      </c>
      <c r="AF33">
        <f>'個人エントリー'!Z33</f>
        <v>0</v>
      </c>
      <c r="AG33">
        <f>'個人エントリー'!AA33</f>
        <v>0</v>
      </c>
      <c r="AH33">
        <f>'個人エントリー'!AB33</f>
        <v>0</v>
      </c>
      <c r="AI33">
        <f>'個人エントリー'!AC33</f>
        <v>0</v>
      </c>
      <c r="AJ33">
        <f>'個人エントリー'!AD33</f>
        <v>0</v>
      </c>
      <c r="AK33">
        <f>'個人エントリー'!AE33</f>
        <v>0</v>
      </c>
    </row>
    <row r="34" spans="1:37" ht="12.75">
      <c r="A34">
        <f>IF('個人エントリー'!A34="","",VLOOKUP('申込金一覧表'!$F$13,所属,2,0)*100+'個人エントリー'!A34)</f>
      </c>
      <c r="C34">
        <f>VLOOKUP('個人エントリー'!B34,'参照'!$A$9:$B$12,2,0)</f>
        <v>0</v>
      </c>
      <c r="D34">
        <f>IF((LEN('個人エントリー'!C34)+LEN('個人エントリー'!D34))&gt;4,'個人エントリー'!C34&amp;'個人エントリー'!D34&amp;'個人エントリー'!I34,IF((LEN('個人エントリー'!C34)+LEN('個人エントリー'!D34))=3,'個人エントリー'!C34&amp;"　　"&amp;'個人エントリー'!D34&amp;'個人エントリー'!I34,IF((LEN('個人エントリー'!C34)+LEN('個人エントリー'!D34))=2,'個人エントリー'!C34&amp;"　　　"&amp;'個人エントリー'!D34&amp;'個人エントリー'!I34,IF('個人エントリー'!C34="",0,'個人エントリー'!C34&amp;"　"&amp;'個人エントリー'!D34&amp;'個人エントリー'!I34))))</f>
        <v>0</v>
      </c>
      <c r="E34" t="str">
        <f>'個人エントリー'!E34&amp;" "&amp;'個人エントリー'!F34</f>
        <v> </v>
      </c>
      <c r="F34">
        <f>IF('個人エントリー'!G34="",0,VALUE(SUBSTITUTE('個人エントリー'!G34,"/","")))</f>
        <v>0</v>
      </c>
      <c r="I34">
        <f>IF(VLOOKUP('申込金一覧表'!$B$3,'大会名'!$A$1:$D$4,4)=1,VLOOKUP('個人エントリー'!I34,'参照'!$I$1:$K$85,3,0),VLOOKUP('個人エントリー'!I34,'参照 (2)'!$I$2:$K$85,3,0))</f>
        <v>0</v>
      </c>
      <c r="K34">
        <f>IF(A34="","",'申込金一覧表'!$F$13)</f>
      </c>
      <c r="L34">
        <f aca="true" t="shared" si="2" ref="L34:L51">IF(K34="","",VLOOKUP(K34,所属,3,0))</f>
      </c>
      <c r="Q34">
        <f t="shared" si="1"/>
      </c>
      <c r="R34">
        <f>IF(A34="","",VLOOKUP('個人エントリー'!J34&amp;'個人エントリー'!K34,種目距離コード,2,0))</f>
      </c>
      <c r="S34" s="14">
        <f>'個人エントリー'!L34</f>
        <v>0</v>
      </c>
      <c r="T34">
        <f>IF(A34="","",VLOOKUP('個人エントリー'!M34&amp;'個人エントリー'!N34,種目距離コード,2,0))</f>
      </c>
      <c r="U34" s="14">
        <f>'個人エントリー'!O34</f>
        <v>0</v>
      </c>
      <c r="V34">
        <f>'個人エントリー'!P34</f>
        <v>0</v>
      </c>
      <c r="W34">
        <f>'個人エントリー'!Q34</f>
        <v>0</v>
      </c>
      <c r="X34">
        <f>'個人エントリー'!R34</f>
        <v>0</v>
      </c>
      <c r="Y34">
        <f>'個人エントリー'!S34</f>
        <v>0</v>
      </c>
      <c r="Z34">
        <f>'個人エントリー'!T34</f>
        <v>0</v>
      </c>
      <c r="AA34">
        <f>'個人エントリー'!U34</f>
        <v>0</v>
      </c>
      <c r="AB34">
        <f>'個人エントリー'!V34</f>
        <v>0</v>
      </c>
      <c r="AC34">
        <f>'個人エントリー'!W34</f>
        <v>0</v>
      </c>
      <c r="AD34">
        <f>'個人エントリー'!X34</f>
        <v>0</v>
      </c>
      <c r="AE34">
        <f>'個人エントリー'!Y34</f>
        <v>0</v>
      </c>
      <c r="AF34">
        <f>'個人エントリー'!Z34</f>
        <v>0</v>
      </c>
      <c r="AG34">
        <f>'個人エントリー'!AA34</f>
        <v>0</v>
      </c>
      <c r="AH34">
        <f>'個人エントリー'!AB34</f>
        <v>0</v>
      </c>
      <c r="AI34">
        <f>'個人エントリー'!AC34</f>
        <v>0</v>
      </c>
      <c r="AJ34">
        <f>'個人エントリー'!AD34</f>
        <v>0</v>
      </c>
      <c r="AK34">
        <f>'個人エントリー'!AE34</f>
        <v>0</v>
      </c>
    </row>
    <row r="35" spans="1:37" ht="12.75">
      <c r="A35">
        <f>IF('個人エントリー'!A35="","",VLOOKUP('申込金一覧表'!$F$13,所属,2,0)*100+'個人エントリー'!A35)</f>
      </c>
      <c r="C35">
        <f>VLOOKUP('個人エントリー'!B35,'参照'!$A$9:$B$12,2,0)</f>
        <v>0</v>
      </c>
      <c r="D35">
        <f>IF((LEN('個人エントリー'!C35)+LEN('個人エントリー'!D35))&gt;4,'個人エントリー'!C35&amp;'個人エントリー'!D35&amp;'個人エントリー'!I35,IF((LEN('個人エントリー'!C35)+LEN('個人エントリー'!D35))=3,'個人エントリー'!C35&amp;"　　"&amp;'個人エントリー'!D35&amp;'個人エントリー'!I35,IF((LEN('個人エントリー'!C35)+LEN('個人エントリー'!D35))=2,'個人エントリー'!C35&amp;"　　　"&amp;'個人エントリー'!D35&amp;'個人エントリー'!I35,IF('個人エントリー'!C35="",0,'個人エントリー'!C35&amp;"　"&amp;'個人エントリー'!D35&amp;'個人エントリー'!I35))))</f>
        <v>0</v>
      </c>
      <c r="E35" t="str">
        <f>'個人エントリー'!E35&amp;" "&amp;'個人エントリー'!F35</f>
        <v> </v>
      </c>
      <c r="F35">
        <f>IF('個人エントリー'!G35="",0,VALUE(SUBSTITUTE('個人エントリー'!G35,"/","")))</f>
        <v>0</v>
      </c>
      <c r="I35">
        <f>IF(VLOOKUP('申込金一覧表'!$B$3,'大会名'!$A$1:$D$4,4)=1,VLOOKUP('個人エントリー'!I35,'参照'!$I$1:$K$85,3,0),VLOOKUP('個人エントリー'!I35,'参照 (2)'!$I$2:$K$85,3,0))</f>
        <v>0</v>
      </c>
      <c r="K35">
        <f>IF(A35="","",'申込金一覧表'!$F$13)</f>
      </c>
      <c r="L35">
        <f t="shared" si="2"/>
      </c>
      <c r="Q35">
        <f t="shared" si="1"/>
      </c>
      <c r="R35">
        <f>IF(A35="","",VLOOKUP('個人エントリー'!J35&amp;'個人エントリー'!K35,種目距離コード,2,0))</f>
      </c>
      <c r="S35" s="14">
        <f>'個人エントリー'!L35</f>
        <v>0</v>
      </c>
      <c r="T35">
        <f>IF(A35="","",VLOOKUP('個人エントリー'!M35&amp;'個人エントリー'!N35,種目距離コード,2,0))</f>
      </c>
      <c r="U35" s="14">
        <f>'個人エントリー'!O35</f>
        <v>0</v>
      </c>
      <c r="V35">
        <f>'個人エントリー'!P35</f>
        <v>0</v>
      </c>
      <c r="W35">
        <f>'個人エントリー'!Q35</f>
        <v>0</v>
      </c>
      <c r="X35">
        <f>'個人エントリー'!R35</f>
        <v>0</v>
      </c>
      <c r="Y35">
        <f>'個人エントリー'!S35</f>
        <v>0</v>
      </c>
      <c r="Z35">
        <f>'個人エントリー'!T35</f>
        <v>0</v>
      </c>
      <c r="AA35">
        <f>'個人エントリー'!U35</f>
        <v>0</v>
      </c>
      <c r="AB35">
        <f>'個人エントリー'!V35</f>
        <v>0</v>
      </c>
      <c r="AC35">
        <f>'個人エントリー'!W35</f>
        <v>0</v>
      </c>
      <c r="AD35">
        <f>'個人エントリー'!X35</f>
        <v>0</v>
      </c>
      <c r="AE35">
        <f>'個人エントリー'!Y35</f>
        <v>0</v>
      </c>
      <c r="AF35">
        <f>'個人エントリー'!Z35</f>
        <v>0</v>
      </c>
      <c r="AG35">
        <f>'個人エントリー'!AA35</f>
        <v>0</v>
      </c>
      <c r="AH35">
        <f>'個人エントリー'!AB35</f>
        <v>0</v>
      </c>
      <c r="AI35">
        <f>'個人エントリー'!AC35</f>
        <v>0</v>
      </c>
      <c r="AJ35">
        <f>'個人エントリー'!AD35</f>
        <v>0</v>
      </c>
      <c r="AK35">
        <f>'個人エントリー'!AE35</f>
        <v>0</v>
      </c>
    </row>
    <row r="36" spans="1:37" ht="12.75">
      <c r="A36">
        <f>IF('個人エントリー'!A36="","",VLOOKUP('申込金一覧表'!$F$13,所属,2,0)*100+'個人エントリー'!A36)</f>
      </c>
      <c r="C36">
        <f>VLOOKUP('個人エントリー'!B36,'参照'!$A$9:$B$12,2,0)</f>
        <v>0</v>
      </c>
      <c r="D36">
        <f>IF((LEN('個人エントリー'!C36)+LEN('個人エントリー'!D36))&gt;4,'個人エントリー'!C36&amp;'個人エントリー'!D36&amp;'個人エントリー'!I36,IF((LEN('個人エントリー'!C36)+LEN('個人エントリー'!D36))=3,'個人エントリー'!C36&amp;"　　"&amp;'個人エントリー'!D36&amp;'個人エントリー'!I36,IF((LEN('個人エントリー'!C36)+LEN('個人エントリー'!D36))=2,'個人エントリー'!C36&amp;"　　　"&amp;'個人エントリー'!D36&amp;'個人エントリー'!I36,IF('個人エントリー'!C36="",0,'個人エントリー'!C36&amp;"　"&amp;'個人エントリー'!D36&amp;'個人エントリー'!I36))))</f>
        <v>0</v>
      </c>
      <c r="E36" t="str">
        <f>'個人エントリー'!E36&amp;" "&amp;'個人エントリー'!F36</f>
        <v> </v>
      </c>
      <c r="F36">
        <f>IF('個人エントリー'!G36="",0,VALUE(SUBSTITUTE('個人エントリー'!G36,"/","")))</f>
        <v>0</v>
      </c>
      <c r="I36">
        <f>IF(VLOOKUP('申込金一覧表'!$B$3,'大会名'!$A$1:$D$4,4)=1,VLOOKUP('個人エントリー'!I36,'参照'!$I$1:$K$85,3,0),VLOOKUP('個人エントリー'!I36,'参照 (2)'!$I$2:$K$85,3,0))</f>
        <v>0</v>
      </c>
      <c r="K36">
        <f>IF(A36="","",'申込金一覧表'!$F$13)</f>
      </c>
      <c r="L36">
        <f t="shared" si="2"/>
      </c>
      <c r="Q36">
        <f t="shared" si="1"/>
      </c>
      <c r="R36">
        <f>IF(A36="","",VLOOKUP('個人エントリー'!J36&amp;'個人エントリー'!K36,種目距離コード,2,0))</f>
      </c>
      <c r="S36" s="14">
        <f>'個人エントリー'!L36</f>
        <v>0</v>
      </c>
      <c r="T36">
        <f>IF(A36="","",VLOOKUP('個人エントリー'!M36&amp;'個人エントリー'!N36,種目距離コード,2,0))</f>
      </c>
      <c r="U36" s="14">
        <f>'個人エントリー'!O36</f>
        <v>0</v>
      </c>
      <c r="V36">
        <f>'個人エントリー'!P36</f>
        <v>0</v>
      </c>
      <c r="W36">
        <f>'個人エントリー'!Q36</f>
        <v>0</v>
      </c>
      <c r="X36">
        <f>'個人エントリー'!R36</f>
        <v>0</v>
      </c>
      <c r="Y36">
        <f>'個人エントリー'!S36</f>
        <v>0</v>
      </c>
      <c r="Z36">
        <f>'個人エントリー'!T36</f>
        <v>0</v>
      </c>
      <c r="AA36">
        <f>'個人エントリー'!U36</f>
        <v>0</v>
      </c>
      <c r="AB36">
        <f>'個人エントリー'!V36</f>
        <v>0</v>
      </c>
      <c r="AC36">
        <f>'個人エントリー'!W36</f>
        <v>0</v>
      </c>
      <c r="AD36">
        <f>'個人エントリー'!X36</f>
        <v>0</v>
      </c>
      <c r="AE36">
        <f>'個人エントリー'!Y36</f>
        <v>0</v>
      </c>
      <c r="AF36">
        <f>'個人エントリー'!Z36</f>
        <v>0</v>
      </c>
      <c r="AG36">
        <f>'個人エントリー'!AA36</f>
        <v>0</v>
      </c>
      <c r="AH36">
        <f>'個人エントリー'!AB36</f>
        <v>0</v>
      </c>
      <c r="AI36">
        <f>'個人エントリー'!AC36</f>
        <v>0</v>
      </c>
      <c r="AJ36">
        <f>'個人エントリー'!AD36</f>
        <v>0</v>
      </c>
      <c r="AK36">
        <f>'個人エントリー'!AE36</f>
        <v>0</v>
      </c>
    </row>
    <row r="37" spans="1:37" ht="12.75">
      <c r="A37">
        <f>IF('個人エントリー'!A37="","",VLOOKUP('申込金一覧表'!$F$13,所属,2,0)*100+'個人エントリー'!A37)</f>
      </c>
      <c r="C37">
        <f>VLOOKUP('個人エントリー'!B37,'参照'!$A$9:$B$12,2,0)</f>
        <v>0</v>
      </c>
      <c r="D37">
        <f>IF((LEN('個人エントリー'!C37)+LEN('個人エントリー'!D37))&gt;4,'個人エントリー'!C37&amp;'個人エントリー'!D37&amp;'個人エントリー'!I37,IF((LEN('個人エントリー'!C37)+LEN('個人エントリー'!D37))=3,'個人エントリー'!C37&amp;"　　"&amp;'個人エントリー'!D37&amp;'個人エントリー'!I37,IF((LEN('個人エントリー'!C37)+LEN('個人エントリー'!D37))=2,'個人エントリー'!C37&amp;"　　　"&amp;'個人エントリー'!D37&amp;'個人エントリー'!I37,IF('個人エントリー'!C37="",0,'個人エントリー'!C37&amp;"　"&amp;'個人エントリー'!D37&amp;'個人エントリー'!I37))))</f>
        <v>0</v>
      </c>
      <c r="E37" t="str">
        <f>'個人エントリー'!E37&amp;" "&amp;'個人エントリー'!F37</f>
        <v> </v>
      </c>
      <c r="F37">
        <f>IF('個人エントリー'!G37="",0,VALUE(SUBSTITUTE('個人エントリー'!G37,"/","")))</f>
        <v>0</v>
      </c>
      <c r="I37">
        <f>IF(VLOOKUP('申込金一覧表'!$B$3,'大会名'!$A$1:$D$4,4)=1,VLOOKUP('個人エントリー'!I37,'参照'!$I$1:$K$85,3,0),VLOOKUP('個人エントリー'!I37,'参照 (2)'!$I$2:$K$85,3,0))</f>
        <v>0</v>
      </c>
      <c r="K37">
        <f>IF(A37="","",'申込金一覧表'!$F$13)</f>
      </c>
      <c r="L37">
        <f t="shared" si="2"/>
      </c>
      <c r="Q37">
        <f t="shared" si="1"/>
      </c>
      <c r="R37">
        <f>IF(A37="","",VLOOKUP('個人エントリー'!J37&amp;'個人エントリー'!K37,種目距離コード,2,0))</f>
      </c>
      <c r="S37" s="14">
        <f>'個人エントリー'!L37</f>
        <v>0</v>
      </c>
      <c r="T37">
        <f>IF(A37="","",VLOOKUP('個人エントリー'!M37&amp;'個人エントリー'!N37,種目距離コード,2,0))</f>
      </c>
      <c r="U37" s="14">
        <f>'個人エントリー'!O37</f>
        <v>0</v>
      </c>
      <c r="V37">
        <f>'個人エントリー'!P37</f>
        <v>0</v>
      </c>
      <c r="W37">
        <f>'個人エントリー'!Q37</f>
        <v>0</v>
      </c>
      <c r="X37">
        <f>'個人エントリー'!R37</f>
        <v>0</v>
      </c>
      <c r="Y37">
        <f>'個人エントリー'!S37</f>
        <v>0</v>
      </c>
      <c r="Z37">
        <f>'個人エントリー'!T37</f>
        <v>0</v>
      </c>
      <c r="AA37">
        <f>'個人エントリー'!U37</f>
        <v>0</v>
      </c>
      <c r="AB37">
        <f>'個人エントリー'!V37</f>
        <v>0</v>
      </c>
      <c r="AC37">
        <f>'個人エントリー'!W37</f>
        <v>0</v>
      </c>
      <c r="AD37">
        <f>'個人エントリー'!X37</f>
        <v>0</v>
      </c>
      <c r="AE37">
        <f>'個人エントリー'!Y37</f>
        <v>0</v>
      </c>
      <c r="AF37">
        <f>'個人エントリー'!Z37</f>
        <v>0</v>
      </c>
      <c r="AG37">
        <f>'個人エントリー'!AA37</f>
        <v>0</v>
      </c>
      <c r="AH37">
        <f>'個人エントリー'!AB37</f>
        <v>0</v>
      </c>
      <c r="AI37">
        <f>'個人エントリー'!AC37</f>
        <v>0</v>
      </c>
      <c r="AJ37">
        <f>'個人エントリー'!AD37</f>
        <v>0</v>
      </c>
      <c r="AK37">
        <f>'個人エントリー'!AE37</f>
        <v>0</v>
      </c>
    </row>
    <row r="38" spans="1:37" ht="12.75">
      <c r="A38">
        <f>IF('個人エントリー'!A38="","",VLOOKUP('申込金一覧表'!$F$13,所属,2,0)*100+'個人エントリー'!A38)</f>
      </c>
      <c r="C38">
        <f>VLOOKUP('個人エントリー'!B38,'参照'!$A$9:$B$12,2,0)</f>
        <v>0</v>
      </c>
      <c r="D38">
        <f>IF((LEN('個人エントリー'!C38)+LEN('個人エントリー'!D38))&gt;4,'個人エントリー'!C38&amp;'個人エントリー'!D38&amp;'個人エントリー'!I38,IF((LEN('個人エントリー'!C38)+LEN('個人エントリー'!D38))=3,'個人エントリー'!C38&amp;"　　"&amp;'個人エントリー'!D38&amp;'個人エントリー'!I38,IF((LEN('個人エントリー'!C38)+LEN('個人エントリー'!D38))=2,'個人エントリー'!C38&amp;"　　　"&amp;'個人エントリー'!D38&amp;'個人エントリー'!I38,IF('個人エントリー'!C38="",0,'個人エントリー'!C38&amp;"　"&amp;'個人エントリー'!D38&amp;'個人エントリー'!I38))))</f>
        <v>0</v>
      </c>
      <c r="E38" t="str">
        <f>'個人エントリー'!E38&amp;" "&amp;'個人エントリー'!F38</f>
        <v> </v>
      </c>
      <c r="F38">
        <f>IF('個人エントリー'!G38="",0,VALUE(SUBSTITUTE('個人エントリー'!G38,"/","")))</f>
        <v>0</v>
      </c>
      <c r="I38">
        <f>IF(VLOOKUP('申込金一覧表'!$B$3,'大会名'!$A$1:$D$4,4)=1,VLOOKUP('個人エントリー'!I38,'参照'!$I$1:$K$85,3,0),VLOOKUP('個人エントリー'!I38,'参照 (2)'!$I$2:$K$85,3,0))</f>
        <v>0</v>
      </c>
      <c r="K38">
        <f>IF(A38="","",'申込金一覧表'!$F$13)</f>
      </c>
      <c r="L38">
        <f t="shared" si="2"/>
      </c>
      <c r="Q38">
        <f t="shared" si="1"/>
      </c>
      <c r="R38">
        <f>IF(A38="","",VLOOKUP('個人エントリー'!J38&amp;'個人エントリー'!K38,種目距離コード,2,0))</f>
      </c>
      <c r="S38" s="14">
        <f>'個人エントリー'!L38</f>
        <v>0</v>
      </c>
      <c r="T38">
        <f>IF(A38="","",VLOOKUP('個人エントリー'!M38&amp;'個人エントリー'!N38,種目距離コード,2,0))</f>
      </c>
      <c r="U38" s="14">
        <f>'個人エントリー'!O38</f>
        <v>0</v>
      </c>
      <c r="V38">
        <f>'個人エントリー'!P38</f>
        <v>0</v>
      </c>
      <c r="W38">
        <f>'個人エントリー'!Q38</f>
        <v>0</v>
      </c>
      <c r="X38">
        <f>'個人エントリー'!R38</f>
        <v>0</v>
      </c>
      <c r="Y38">
        <f>'個人エントリー'!S38</f>
        <v>0</v>
      </c>
      <c r="Z38">
        <f>'個人エントリー'!T38</f>
        <v>0</v>
      </c>
      <c r="AA38">
        <f>'個人エントリー'!U38</f>
        <v>0</v>
      </c>
      <c r="AB38">
        <f>'個人エントリー'!V38</f>
        <v>0</v>
      </c>
      <c r="AC38">
        <f>'個人エントリー'!W38</f>
        <v>0</v>
      </c>
      <c r="AD38">
        <f>'個人エントリー'!X38</f>
        <v>0</v>
      </c>
      <c r="AE38">
        <f>'個人エントリー'!Y38</f>
        <v>0</v>
      </c>
      <c r="AF38">
        <f>'個人エントリー'!Z38</f>
        <v>0</v>
      </c>
      <c r="AG38">
        <f>'個人エントリー'!AA38</f>
        <v>0</v>
      </c>
      <c r="AH38">
        <f>'個人エントリー'!AB38</f>
        <v>0</v>
      </c>
      <c r="AI38">
        <f>'個人エントリー'!AC38</f>
        <v>0</v>
      </c>
      <c r="AJ38">
        <f>'個人エントリー'!AD38</f>
        <v>0</v>
      </c>
      <c r="AK38">
        <f>'個人エントリー'!AE38</f>
        <v>0</v>
      </c>
    </row>
    <row r="39" spans="1:37" ht="12.75">
      <c r="A39">
        <f>IF('個人エントリー'!A39="","",VLOOKUP('申込金一覧表'!$F$13,所属,2,0)*100+'個人エントリー'!A39)</f>
      </c>
      <c r="C39">
        <f>VLOOKUP('個人エントリー'!B39,'参照'!$A$9:$B$12,2,0)</f>
        <v>0</v>
      </c>
      <c r="D39">
        <f>IF((LEN('個人エントリー'!C39)+LEN('個人エントリー'!D39))&gt;4,'個人エントリー'!C39&amp;'個人エントリー'!D39&amp;'個人エントリー'!I39,IF((LEN('個人エントリー'!C39)+LEN('個人エントリー'!D39))=3,'個人エントリー'!C39&amp;"　　"&amp;'個人エントリー'!D39&amp;'個人エントリー'!I39,IF((LEN('個人エントリー'!C39)+LEN('個人エントリー'!D39))=2,'個人エントリー'!C39&amp;"　　　"&amp;'個人エントリー'!D39&amp;'個人エントリー'!I39,IF('個人エントリー'!C39="",0,'個人エントリー'!C39&amp;"　"&amp;'個人エントリー'!D39&amp;'個人エントリー'!I39))))</f>
        <v>0</v>
      </c>
      <c r="E39" t="str">
        <f>'個人エントリー'!E39&amp;" "&amp;'個人エントリー'!F39</f>
        <v> </v>
      </c>
      <c r="F39">
        <f>IF('個人エントリー'!G39="",0,VALUE(SUBSTITUTE('個人エントリー'!G39,"/","")))</f>
        <v>0</v>
      </c>
      <c r="I39">
        <f>IF(VLOOKUP('申込金一覧表'!$B$3,'大会名'!$A$1:$D$4,4)=1,VLOOKUP('個人エントリー'!I39,'参照'!$I$1:$K$85,3,0),VLOOKUP('個人エントリー'!I39,'参照 (2)'!$I$2:$K$85,3,0))</f>
        <v>0</v>
      </c>
      <c r="K39">
        <f>IF(A39="","",'申込金一覧表'!$F$13)</f>
      </c>
      <c r="L39">
        <f t="shared" si="2"/>
      </c>
      <c r="Q39">
        <f t="shared" si="1"/>
      </c>
      <c r="R39">
        <f>IF(A39="","",VLOOKUP('個人エントリー'!J39&amp;'個人エントリー'!K39,種目距離コード,2,0))</f>
      </c>
      <c r="S39" s="14">
        <f>'個人エントリー'!L39</f>
        <v>0</v>
      </c>
      <c r="T39">
        <f>IF(A39="","",VLOOKUP('個人エントリー'!M39&amp;'個人エントリー'!N39,種目距離コード,2,0))</f>
      </c>
      <c r="U39" s="14">
        <f>'個人エントリー'!O39</f>
        <v>0</v>
      </c>
      <c r="V39">
        <f>'個人エントリー'!P39</f>
        <v>0</v>
      </c>
      <c r="W39">
        <f>'個人エントリー'!Q39</f>
        <v>0</v>
      </c>
      <c r="X39">
        <f>'個人エントリー'!R39</f>
        <v>0</v>
      </c>
      <c r="Y39">
        <f>'個人エントリー'!S39</f>
        <v>0</v>
      </c>
      <c r="Z39">
        <f>'個人エントリー'!T39</f>
        <v>0</v>
      </c>
      <c r="AA39">
        <f>'個人エントリー'!U39</f>
        <v>0</v>
      </c>
      <c r="AB39">
        <f>'個人エントリー'!V39</f>
        <v>0</v>
      </c>
      <c r="AC39">
        <f>'個人エントリー'!W39</f>
        <v>0</v>
      </c>
      <c r="AD39">
        <f>'個人エントリー'!X39</f>
        <v>0</v>
      </c>
      <c r="AE39">
        <f>'個人エントリー'!Y39</f>
        <v>0</v>
      </c>
      <c r="AF39">
        <f>'個人エントリー'!Z39</f>
        <v>0</v>
      </c>
      <c r="AG39">
        <f>'個人エントリー'!AA39</f>
        <v>0</v>
      </c>
      <c r="AH39">
        <f>'個人エントリー'!AB39</f>
        <v>0</v>
      </c>
      <c r="AI39">
        <f>'個人エントリー'!AC39</f>
        <v>0</v>
      </c>
      <c r="AJ39">
        <f>'個人エントリー'!AD39</f>
        <v>0</v>
      </c>
      <c r="AK39">
        <f>'個人エントリー'!AE39</f>
        <v>0</v>
      </c>
    </row>
    <row r="40" spans="1:37" ht="12.75">
      <c r="A40">
        <f>IF('個人エントリー'!A40="","",VLOOKUP('申込金一覧表'!$F$13,所属,2,0)*100+'個人エントリー'!A40)</f>
      </c>
      <c r="C40">
        <f>VLOOKUP('個人エントリー'!B40,'参照'!$A$9:$B$12,2,0)</f>
        <v>0</v>
      </c>
      <c r="D40">
        <f>IF((LEN('個人エントリー'!C40)+LEN('個人エントリー'!D40))&gt;4,'個人エントリー'!C40&amp;'個人エントリー'!D40&amp;'個人エントリー'!I40,IF((LEN('個人エントリー'!C40)+LEN('個人エントリー'!D40))=3,'個人エントリー'!C40&amp;"　　"&amp;'個人エントリー'!D40&amp;'個人エントリー'!I40,IF((LEN('個人エントリー'!C40)+LEN('個人エントリー'!D40))=2,'個人エントリー'!C40&amp;"　　　"&amp;'個人エントリー'!D40&amp;'個人エントリー'!I40,IF('個人エントリー'!C40="",0,'個人エントリー'!C40&amp;"　"&amp;'個人エントリー'!D40&amp;'個人エントリー'!I40))))</f>
        <v>0</v>
      </c>
      <c r="E40" t="str">
        <f>'個人エントリー'!E40&amp;" "&amp;'個人エントリー'!F40</f>
        <v> </v>
      </c>
      <c r="F40">
        <f>IF('個人エントリー'!G40="",0,VALUE(SUBSTITUTE('個人エントリー'!G40,"/","")))</f>
        <v>0</v>
      </c>
      <c r="I40">
        <f>IF(VLOOKUP('申込金一覧表'!$B$3,'大会名'!$A$1:$D$4,4)=1,VLOOKUP('個人エントリー'!I40,'参照'!$I$1:$K$85,3,0),VLOOKUP('個人エントリー'!I40,'参照 (2)'!$I$2:$K$85,3,0))</f>
        <v>0</v>
      </c>
      <c r="K40">
        <f>IF(A40="","",'申込金一覧表'!$F$13)</f>
      </c>
      <c r="L40">
        <f t="shared" si="2"/>
      </c>
      <c r="Q40">
        <f t="shared" si="1"/>
      </c>
      <c r="R40">
        <f>IF(A40="","",VLOOKUP('個人エントリー'!J40&amp;'個人エントリー'!K40,種目距離コード,2,0))</f>
      </c>
      <c r="S40" s="14">
        <f>'個人エントリー'!L40</f>
        <v>0</v>
      </c>
      <c r="T40">
        <f>IF(A40="","",VLOOKUP('個人エントリー'!M40&amp;'個人エントリー'!N40,種目距離コード,2,0))</f>
      </c>
      <c r="U40" s="14">
        <f>'個人エントリー'!O40</f>
        <v>0</v>
      </c>
      <c r="V40">
        <f>'個人エントリー'!P40</f>
        <v>0</v>
      </c>
      <c r="W40">
        <f>'個人エントリー'!Q40</f>
        <v>0</v>
      </c>
      <c r="X40">
        <f>'個人エントリー'!R40</f>
        <v>0</v>
      </c>
      <c r="Y40">
        <f>'個人エントリー'!S40</f>
        <v>0</v>
      </c>
      <c r="Z40">
        <f>'個人エントリー'!T40</f>
        <v>0</v>
      </c>
      <c r="AA40">
        <f>'個人エントリー'!U40</f>
        <v>0</v>
      </c>
      <c r="AB40">
        <f>'個人エントリー'!V40</f>
        <v>0</v>
      </c>
      <c r="AC40">
        <f>'個人エントリー'!W40</f>
        <v>0</v>
      </c>
      <c r="AD40">
        <f>'個人エントリー'!X40</f>
        <v>0</v>
      </c>
      <c r="AE40">
        <f>'個人エントリー'!Y40</f>
        <v>0</v>
      </c>
      <c r="AF40">
        <f>'個人エントリー'!Z40</f>
        <v>0</v>
      </c>
      <c r="AG40">
        <f>'個人エントリー'!AA40</f>
        <v>0</v>
      </c>
      <c r="AH40">
        <f>'個人エントリー'!AB40</f>
        <v>0</v>
      </c>
      <c r="AI40">
        <f>'個人エントリー'!AC40</f>
        <v>0</v>
      </c>
      <c r="AJ40">
        <f>'個人エントリー'!AD40</f>
        <v>0</v>
      </c>
      <c r="AK40">
        <f>'個人エントリー'!AE40</f>
        <v>0</v>
      </c>
    </row>
    <row r="41" spans="1:37" ht="12.75">
      <c r="A41">
        <f>IF('個人エントリー'!A41="","",VLOOKUP('申込金一覧表'!$F$13,所属,2,0)*100+'個人エントリー'!A41)</f>
      </c>
      <c r="C41">
        <f>VLOOKUP('個人エントリー'!B41,'参照'!$A$9:$B$12,2,0)</f>
        <v>0</v>
      </c>
      <c r="D41">
        <f>IF((LEN('個人エントリー'!C41)+LEN('個人エントリー'!D41))&gt;4,'個人エントリー'!C41&amp;'個人エントリー'!D41&amp;'個人エントリー'!I41,IF((LEN('個人エントリー'!C41)+LEN('個人エントリー'!D41))=3,'個人エントリー'!C41&amp;"　　"&amp;'個人エントリー'!D41&amp;'個人エントリー'!I41,IF((LEN('個人エントリー'!C41)+LEN('個人エントリー'!D41))=2,'個人エントリー'!C41&amp;"　　　"&amp;'個人エントリー'!D41&amp;'個人エントリー'!I41,IF('個人エントリー'!C41="",0,'個人エントリー'!C41&amp;"　"&amp;'個人エントリー'!D41&amp;'個人エントリー'!I41))))</f>
        <v>0</v>
      </c>
      <c r="E41" t="str">
        <f>'個人エントリー'!E41&amp;" "&amp;'個人エントリー'!F41</f>
        <v> </v>
      </c>
      <c r="F41">
        <f>IF('個人エントリー'!G41="",0,VALUE(SUBSTITUTE('個人エントリー'!G41,"/","")))</f>
        <v>0</v>
      </c>
      <c r="I41">
        <f>IF(VLOOKUP('申込金一覧表'!$B$3,'大会名'!$A$1:$D$4,4)=1,VLOOKUP('個人エントリー'!I41,'参照'!$I$1:$K$85,3,0),VLOOKUP('個人エントリー'!I41,'参照 (2)'!$I$2:$K$85,3,0))</f>
        <v>0</v>
      </c>
      <c r="K41">
        <f>IF(A41="","",'申込金一覧表'!$F$13)</f>
      </c>
      <c r="L41">
        <f t="shared" si="2"/>
      </c>
      <c r="Q41">
        <f t="shared" si="1"/>
      </c>
      <c r="R41">
        <f>IF(A41="","",VLOOKUP('個人エントリー'!J41&amp;'個人エントリー'!K41,種目距離コード,2,0))</f>
      </c>
      <c r="S41" s="14">
        <f>'個人エントリー'!L41</f>
        <v>0</v>
      </c>
      <c r="T41">
        <f>IF(A41="","",VLOOKUP('個人エントリー'!M41&amp;'個人エントリー'!N41,種目距離コード,2,0))</f>
      </c>
      <c r="U41" s="14">
        <f>'個人エントリー'!O41</f>
        <v>0</v>
      </c>
      <c r="V41">
        <f>'個人エントリー'!P41</f>
        <v>0</v>
      </c>
      <c r="W41">
        <f>'個人エントリー'!Q41</f>
        <v>0</v>
      </c>
      <c r="X41">
        <f>'個人エントリー'!R41</f>
        <v>0</v>
      </c>
      <c r="Y41">
        <f>'個人エントリー'!S41</f>
        <v>0</v>
      </c>
      <c r="Z41">
        <f>'個人エントリー'!T41</f>
        <v>0</v>
      </c>
      <c r="AA41">
        <f>'個人エントリー'!U41</f>
        <v>0</v>
      </c>
      <c r="AB41">
        <f>'個人エントリー'!V41</f>
        <v>0</v>
      </c>
      <c r="AC41">
        <f>'個人エントリー'!W41</f>
        <v>0</v>
      </c>
      <c r="AD41">
        <f>'個人エントリー'!X41</f>
        <v>0</v>
      </c>
      <c r="AE41">
        <f>'個人エントリー'!Y41</f>
        <v>0</v>
      </c>
      <c r="AF41">
        <f>'個人エントリー'!Z41</f>
        <v>0</v>
      </c>
      <c r="AG41">
        <f>'個人エントリー'!AA41</f>
        <v>0</v>
      </c>
      <c r="AH41">
        <f>'個人エントリー'!AB41</f>
        <v>0</v>
      </c>
      <c r="AI41">
        <f>'個人エントリー'!AC41</f>
        <v>0</v>
      </c>
      <c r="AJ41">
        <f>'個人エントリー'!AD41</f>
        <v>0</v>
      </c>
      <c r="AK41">
        <f>'個人エントリー'!AE41</f>
        <v>0</v>
      </c>
    </row>
    <row r="42" spans="1:37" ht="12.75">
      <c r="A42">
        <f>IF('個人エントリー'!A42="","",VLOOKUP('申込金一覧表'!$F$13,所属,2,0)*100+'個人エントリー'!A42)</f>
      </c>
      <c r="C42">
        <f>VLOOKUP('個人エントリー'!B42,'参照'!$A$9:$B$12,2,0)</f>
        <v>0</v>
      </c>
      <c r="D42">
        <f>IF((LEN('個人エントリー'!C42)+LEN('個人エントリー'!D42))&gt;4,'個人エントリー'!C42&amp;'個人エントリー'!D42&amp;'個人エントリー'!I42,IF((LEN('個人エントリー'!C42)+LEN('個人エントリー'!D42))=3,'個人エントリー'!C42&amp;"　　"&amp;'個人エントリー'!D42&amp;'個人エントリー'!I42,IF((LEN('個人エントリー'!C42)+LEN('個人エントリー'!D42))=2,'個人エントリー'!C42&amp;"　　　"&amp;'個人エントリー'!D42&amp;'個人エントリー'!I42,IF('個人エントリー'!C42="",0,'個人エントリー'!C42&amp;"　"&amp;'個人エントリー'!D42&amp;'個人エントリー'!I42))))</f>
        <v>0</v>
      </c>
      <c r="E42" t="str">
        <f>'個人エントリー'!E42&amp;" "&amp;'個人エントリー'!F42</f>
        <v> </v>
      </c>
      <c r="F42">
        <f>IF('個人エントリー'!G42="",0,VALUE(SUBSTITUTE('個人エントリー'!G42,"/","")))</f>
        <v>0</v>
      </c>
      <c r="I42">
        <f>IF(VLOOKUP('申込金一覧表'!$B$3,'大会名'!$A$1:$D$4,4)=1,VLOOKUP('個人エントリー'!I42,'参照'!$I$1:$K$85,3,0),VLOOKUP('個人エントリー'!I42,'参照 (2)'!$I$2:$K$85,3,0))</f>
        <v>0</v>
      </c>
      <c r="K42">
        <f>IF(A42="","",'申込金一覧表'!$F$13)</f>
      </c>
      <c r="L42">
        <f t="shared" si="2"/>
      </c>
      <c r="Q42">
        <f t="shared" si="1"/>
      </c>
      <c r="R42">
        <f>IF(A42="","",VLOOKUP('個人エントリー'!J42&amp;'個人エントリー'!K42,種目距離コード,2,0))</f>
      </c>
      <c r="S42" s="14">
        <f>'個人エントリー'!L42</f>
        <v>0</v>
      </c>
      <c r="T42">
        <f>IF(A42="","",VLOOKUP('個人エントリー'!M42&amp;'個人エントリー'!N42,種目距離コード,2,0))</f>
      </c>
      <c r="U42" s="14">
        <f>'個人エントリー'!O42</f>
        <v>0</v>
      </c>
      <c r="V42">
        <f>'個人エントリー'!P42</f>
        <v>0</v>
      </c>
      <c r="W42">
        <f>'個人エントリー'!Q42</f>
        <v>0</v>
      </c>
      <c r="X42">
        <f>'個人エントリー'!R42</f>
        <v>0</v>
      </c>
      <c r="Y42">
        <f>'個人エントリー'!S42</f>
        <v>0</v>
      </c>
      <c r="Z42">
        <f>'個人エントリー'!T42</f>
        <v>0</v>
      </c>
      <c r="AA42">
        <f>'個人エントリー'!U42</f>
        <v>0</v>
      </c>
      <c r="AB42">
        <f>'個人エントリー'!V42</f>
        <v>0</v>
      </c>
      <c r="AC42">
        <f>'個人エントリー'!W42</f>
        <v>0</v>
      </c>
      <c r="AD42">
        <f>'個人エントリー'!X42</f>
        <v>0</v>
      </c>
      <c r="AE42">
        <f>'個人エントリー'!Y42</f>
        <v>0</v>
      </c>
      <c r="AF42">
        <f>'個人エントリー'!Z42</f>
        <v>0</v>
      </c>
      <c r="AG42">
        <f>'個人エントリー'!AA42</f>
        <v>0</v>
      </c>
      <c r="AH42">
        <f>'個人エントリー'!AB42</f>
        <v>0</v>
      </c>
      <c r="AI42">
        <f>'個人エントリー'!AC42</f>
        <v>0</v>
      </c>
      <c r="AJ42">
        <f>'個人エントリー'!AD42</f>
        <v>0</v>
      </c>
      <c r="AK42">
        <f>'個人エントリー'!AE42</f>
        <v>0</v>
      </c>
    </row>
    <row r="43" spans="1:37" ht="12.75">
      <c r="A43">
        <f>IF('個人エントリー'!A43="","",VLOOKUP('申込金一覧表'!$F$13,所属,2,0)*100+'個人エントリー'!A43)</f>
      </c>
      <c r="C43">
        <f>VLOOKUP('個人エントリー'!B43,'参照'!$A$9:$B$12,2,0)</f>
        <v>0</v>
      </c>
      <c r="D43">
        <f>IF((LEN('個人エントリー'!C43)+LEN('個人エントリー'!D43))&gt;4,'個人エントリー'!C43&amp;'個人エントリー'!D43&amp;'個人エントリー'!I43,IF((LEN('個人エントリー'!C43)+LEN('個人エントリー'!D43))=3,'個人エントリー'!C43&amp;"　　"&amp;'個人エントリー'!D43&amp;'個人エントリー'!I43,IF((LEN('個人エントリー'!C43)+LEN('個人エントリー'!D43))=2,'個人エントリー'!C43&amp;"　　　"&amp;'個人エントリー'!D43&amp;'個人エントリー'!I43,IF('個人エントリー'!C43="",0,'個人エントリー'!C43&amp;"　"&amp;'個人エントリー'!D43&amp;'個人エントリー'!I43))))</f>
        <v>0</v>
      </c>
      <c r="E43" t="str">
        <f>'個人エントリー'!E43&amp;" "&amp;'個人エントリー'!F43</f>
        <v> </v>
      </c>
      <c r="F43">
        <f>IF('個人エントリー'!G43="",0,VALUE(SUBSTITUTE('個人エントリー'!G43,"/","")))</f>
        <v>0</v>
      </c>
      <c r="I43">
        <f>IF(VLOOKUP('申込金一覧表'!$B$3,'大会名'!$A$1:$D$4,4)=1,VLOOKUP('個人エントリー'!I43,'参照'!$I$1:$K$85,3,0),VLOOKUP('個人エントリー'!I43,'参照 (2)'!$I$2:$K$85,3,0))</f>
        <v>0</v>
      </c>
      <c r="K43">
        <f>IF(A43="","",'申込金一覧表'!$F$13)</f>
      </c>
      <c r="L43">
        <f t="shared" si="2"/>
      </c>
      <c r="Q43">
        <f t="shared" si="1"/>
      </c>
      <c r="R43">
        <f>IF(A43="","",VLOOKUP('個人エントリー'!J43&amp;'個人エントリー'!K43,種目距離コード,2,0))</f>
      </c>
      <c r="S43" s="14">
        <f>'個人エントリー'!L43</f>
        <v>0</v>
      </c>
      <c r="T43">
        <f>IF(A43="","",VLOOKUP('個人エントリー'!M43&amp;'個人エントリー'!N43,種目距離コード,2,0))</f>
      </c>
      <c r="U43" s="14">
        <f>'個人エントリー'!O43</f>
        <v>0</v>
      </c>
      <c r="V43">
        <f>'個人エントリー'!P43</f>
        <v>0</v>
      </c>
      <c r="W43">
        <f>'個人エントリー'!Q43</f>
        <v>0</v>
      </c>
      <c r="X43">
        <f>'個人エントリー'!R43</f>
        <v>0</v>
      </c>
      <c r="Y43">
        <f>'個人エントリー'!S43</f>
        <v>0</v>
      </c>
      <c r="Z43">
        <f>'個人エントリー'!T43</f>
        <v>0</v>
      </c>
      <c r="AA43">
        <f>'個人エントリー'!U43</f>
        <v>0</v>
      </c>
      <c r="AB43">
        <f>'個人エントリー'!V43</f>
        <v>0</v>
      </c>
      <c r="AC43">
        <f>'個人エントリー'!W43</f>
        <v>0</v>
      </c>
      <c r="AD43">
        <f>'個人エントリー'!X43</f>
        <v>0</v>
      </c>
      <c r="AE43">
        <f>'個人エントリー'!Y43</f>
        <v>0</v>
      </c>
      <c r="AF43">
        <f>'個人エントリー'!Z43</f>
        <v>0</v>
      </c>
      <c r="AG43">
        <f>'個人エントリー'!AA43</f>
        <v>0</v>
      </c>
      <c r="AH43">
        <f>'個人エントリー'!AB43</f>
        <v>0</v>
      </c>
      <c r="AI43">
        <f>'個人エントリー'!AC43</f>
        <v>0</v>
      </c>
      <c r="AJ43">
        <f>'個人エントリー'!AD43</f>
        <v>0</v>
      </c>
      <c r="AK43">
        <f>'個人エントリー'!AE43</f>
        <v>0</v>
      </c>
    </row>
    <row r="44" spans="1:37" ht="12.75">
      <c r="A44">
        <f>IF('個人エントリー'!A44="","",VLOOKUP('申込金一覧表'!$F$13,所属,2,0)*100+'個人エントリー'!A44)</f>
      </c>
      <c r="C44">
        <f>VLOOKUP('個人エントリー'!B44,'参照'!$A$9:$B$12,2,0)</f>
        <v>0</v>
      </c>
      <c r="D44">
        <f>IF((LEN('個人エントリー'!C44)+LEN('個人エントリー'!D44))&gt;4,'個人エントリー'!C44&amp;'個人エントリー'!D44&amp;'個人エントリー'!I44,IF((LEN('個人エントリー'!C44)+LEN('個人エントリー'!D44))=3,'個人エントリー'!C44&amp;"　　"&amp;'個人エントリー'!D44&amp;'個人エントリー'!I44,IF((LEN('個人エントリー'!C44)+LEN('個人エントリー'!D44))=2,'個人エントリー'!C44&amp;"　　　"&amp;'個人エントリー'!D44&amp;'個人エントリー'!I44,IF('個人エントリー'!C44="",0,'個人エントリー'!C44&amp;"　"&amp;'個人エントリー'!D44&amp;'個人エントリー'!I44))))</f>
        <v>0</v>
      </c>
      <c r="E44" t="str">
        <f>'個人エントリー'!E44&amp;" "&amp;'個人エントリー'!F44</f>
        <v> </v>
      </c>
      <c r="F44">
        <f>IF('個人エントリー'!G44="",0,VALUE(SUBSTITUTE('個人エントリー'!G44,"/","")))</f>
        <v>0</v>
      </c>
      <c r="I44">
        <f>IF(VLOOKUP('申込金一覧表'!$B$3,'大会名'!$A$1:$D$4,4)=1,VLOOKUP('個人エントリー'!I44,'参照'!$I$1:$K$85,3,0),VLOOKUP('個人エントリー'!I44,'参照 (2)'!$I$2:$K$85,3,0))</f>
        <v>0</v>
      </c>
      <c r="K44">
        <f>IF(A44="","",'申込金一覧表'!$F$13)</f>
      </c>
      <c r="L44">
        <f t="shared" si="2"/>
      </c>
      <c r="Q44">
        <f t="shared" si="1"/>
      </c>
      <c r="R44">
        <f>IF(A44="","",VLOOKUP('個人エントリー'!J44&amp;'個人エントリー'!K44,種目距離コード,2,0))</f>
      </c>
      <c r="S44" s="14">
        <f>'個人エントリー'!L44</f>
        <v>0</v>
      </c>
      <c r="T44">
        <f>IF(A44="","",VLOOKUP('個人エントリー'!M44&amp;'個人エントリー'!N44,種目距離コード,2,0))</f>
      </c>
      <c r="U44" s="14">
        <f>'個人エントリー'!O44</f>
        <v>0</v>
      </c>
      <c r="V44">
        <f>'個人エントリー'!P44</f>
        <v>0</v>
      </c>
      <c r="W44">
        <f>'個人エントリー'!Q44</f>
        <v>0</v>
      </c>
      <c r="X44">
        <f>'個人エントリー'!R44</f>
        <v>0</v>
      </c>
      <c r="Y44">
        <f>'個人エントリー'!S44</f>
        <v>0</v>
      </c>
      <c r="Z44">
        <f>'個人エントリー'!T44</f>
        <v>0</v>
      </c>
      <c r="AA44">
        <f>'個人エントリー'!U44</f>
        <v>0</v>
      </c>
      <c r="AB44">
        <f>'個人エントリー'!V44</f>
        <v>0</v>
      </c>
      <c r="AC44">
        <f>'個人エントリー'!W44</f>
        <v>0</v>
      </c>
      <c r="AD44">
        <f>'個人エントリー'!X44</f>
        <v>0</v>
      </c>
      <c r="AE44">
        <f>'個人エントリー'!Y44</f>
        <v>0</v>
      </c>
      <c r="AF44">
        <f>'個人エントリー'!Z44</f>
        <v>0</v>
      </c>
      <c r="AG44">
        <f>'個人エントリー'!AA44</f>
        <v>0</v>
      </c>
      <c r="AH44">
        <f>'個人エントリー'!AB44</f>
        <v>0</v>
      </c>
      <c r="AI44">
        <f>'個人エントリー'!AC44</f>
        <v>0</v>
      </c>
      <c r="AJ44">
        <f>'個人エントリー'!AD44</f>
        <v>0</v>
      </c>
      <c r="AK44">
        <f>'個人エントリー'!AE44</f>
        <v>0</v>
      </c>
    </row>
    <row r="45" spans="1:37" ht="12.75">
      <c r="A45">
        <f>IF('個人エントリー'!A45="","",VLOOKUP('申込金一覧表'!$F$13,所属,2,0)*100+'個人エントリー'!A45)</f>
      </c>
      <c r="C45">
        <f>VLOOKUP('個人エントリー'!B45,'参照'!$A$9:$B$12,2,0)</f>
        <v>0</v>
      </c>
      <c r="D45">
        <f>IF((LEN('個人エントリー'!C45)+LEN('個人エントリー'!D45))&gt;4,'個人エントリー'!C45&amp;'個人エントリー'!D45&amp;'個人エントリー'!I45,IF((LEN('個人エントリー'!C45)+LEN('個人エントリー'!D45))=3,'個人エントリー'!C45&amp;"　　"&amp;'個人エントリー'!D45&amp;'個人エントリー'!I45,IF((LEN('個人エントリー'!C45)+LEN('個人エントリー'!D45))=2,'個人エントリー'!C45&amp;"　　　"&amp;'個人エントリー'!D45&amp;'個人エントリー'!I45,IF('個人エントリー'!C45="",0,'個人エントリー'!C45&amp;"　"&amp;'個人エントリー'!D45&amp;'個人エントリー'!I45))))</f>
        <v>0</v>
      </c>
      <c r="E45" t="str">
        <f>'個人エントリー'!E45&amp;" "&amp;'個人エントリー'!F45</f>
        <v> </v>
      </c>
      <c r="F45">
        <f>IF('個人エントリー'!G45="",0,VALUE(SUBSTITUTE('個人エントリー'!G45,"/","")))</f>
        <v>0</v>
      </c>
      <c r="I45">
        <f>IF(VLOOKUP('申込金一覧表'!$B$3,'大会名'!$A$1:$D$4,4)=1,VLOOKUP('個人エントリー'!I45,'参照'!$I$1:$K$85,3,0),VLOOKUP('個人エントリー'!I45,'参照 (2)'!$I$2:$K$85,3,0))</f>
        <v>0</v>
      </c>
      <c r="K45">
        <f>IF(A45="","",'申込金一覧表'!$F$13)</f>
      </c>
      <c r="L45">
        <f t="shared" si="2"/>
      </c>
      <c r="Q45">
        <f t="shared" si="1"/>
      </c>
      <c r="R45">
        <f>IF(A45="","",VLOOKUP('個人エントリー'!J45&amp;'個人エントリー'!K45,種目距離コード,2,0))</f>
      </c>
      <c r="S45" s="14">
        <f>'個人エントリー'!L45</f>
        <v>0</v>
      </c>
      <c r="T45">
        <f>IF(A45="","",VLOOKUP('個人エントリー'!M45&amp;'個人エントリー'!N45,種目距離コード,2,0))</f>
      </c>
      <c r="U45" s="14">
        <f>'個人エントリー'!O45</f>
        <v>0</v>
      </c>
      <c r="V45">
        <f>'個人エントリー'!P45</f>
        <v>0</v>
      </c>
      <c r="W45">
        <f>'個人エントリー'!Q45</f>
        <v>0</v>
      </c>
      <c r="X45">
        <f>'個人エントリー'!R45</f>
        <v>0</v>
      </c>
      <c r="Y45">
        <f>'個人エントリー'!S45</f>
        <v>0</v>
      </c>
      <c r="Z45">
        <f>'個人エントリー'!T45</f>
        <v>0</v>
      </c>
      <c r="AA45">
        <f>'個人エントリー'!U45</f>
        <v>0</v>
      </c>
      <c r="AB45">
        <f>'個人エントリー'!V45</f>
        <v>0</v>
      </c>
      <c r="AC45">
        <f>'個人エントリー'!W45</f>
        <v>0</v>
      </c>
      <c r="AD45">
        <f>'個人エントリー'!X45</f>
        <v>0</v>
      </c>
      <c r="AE45">
        <f>'個人エントリー'!Y45</f>
        <v>0</v>
      </c>
      <c r="AF45">
        <f>'個人エントリー'!Z45</f>
        <v>0</v>
      </c>
      <c r="AG45">
        <f>'個人エントリー'!AA45</f>
        <v>0</v>
      </c>
      <c r="AH45">
        <f>'個人エントリー'!AB45</f>
        <v>0</v>
      </c>
      <c r="AI45">
        <f>'個人エントリー'!AC45</f>
        <v>0</v>
      </c>
      <c r="AJ45">
        <f>'個人エントリー'!AD45</f>
        <v>0</v>
      </c>
      <c r="AK45">
        <f>'個人エントリー'!AE45</f>
        <v>0</v>
      </c>
    </row>
    <row r="46" spans="1:37" ht="12.75">
      <c r="A46">
        <f>IF('個人エントリー'!A46="","",VLOOKUP('申込金一覧表'!$F$13,所属,2,0)*100+'個人エントリー'!A46)</f>
      </c>
      <c r="C46">
        <f>VLOOKUP('個人エントリー'!B46,'参照'!$A$9:$B$12,2,0)</f>
        <v>0</v>
      </c>
      <c r="D46">
        <f>IF((LEN('個人エントリー'!C46)+LEN('個人エントリー'!D46))&gt;4,'個人エントリー'!C46&amp;'個人エントリー'!D46&amp;'個人エントリー'!I46,IF((LEN('個人エントリー'!C46)+LEN('個人エントリー'!D46))=3,'個人エントリー'!C46&amp;"　　"&amp;'個人エントリー'!D46&amp;'個人エントリー'!I46,IF((LEN('個人エントリー'!C46)+LEN('個人エントリー'!D46))=2,'個人エントリー'!C46&amp;"　　　"&amp;'個人エントリー'!D46&amp;'個人エントリー'!I46,IF('個人エントリー'!C46="",0,'個人エントリー'!C46&amp;"　"&amp;'個人エントリー'!D46&amp;'個人エントリー'!I46))))</f>
        <v>0</v>
      </c>
      <c r="E46" t="str">
        <f>'個人エントリー'!E46&amp;" "&amp;'個人エントリー'!F46</f>
        <v> </v>
      </c>
      <c r="F46">
        <f>IF('個人エントリー'!G46="",0,VALUE(SUBSTITUTE('個人エントリー'!G46,"/","")))</f>
        <v>0</v>
      </c>
      <c r="I46">
        <f>IF(VLOOKUP('申込金一覧表'!$B$3,'大会名'!$A$1:$D$4,4)=1,VLOOKUP('個人エントリー'!I46,'参照'!$I$1:$K$85,3,0),VLOOKUP('個人エントリー'!I46,'参照 (2)'!$I$2:$K$85,3,0))</f>
        <v>0</v>
      </c>
      <c r="K46">
        <f>IF(A46="","",'申込金一覧表'!$F$13)</f>
      </c>
      <c r="L46">
        <f t="shared" si="2"/>
      </c>
      <c r="Q46">
        <f t="shared" si="1"/>
      </c>
      <c r="R46">
        <f>IF(A46="","",VLOOKUP('個人エントリー'!J46&amp;'個人エントリー'!K46,種目距離コード,2,0))</f>
      </c>
      <c r="S46" s="14">
        <f>'個人エントリー'!L46</f>
        <v>0</v>
      </c>
      <c r="T46">
        <f>IF(A46="","",VLOOKUP('個人エントリー'!M46&amp;'個人エントリー'!N46,種目距離コード,2,0))</f>
      </c>
      <c r="U46" s="14">
        <f>'個人エントリー'!O46</f>
        <v>0</v>
      </c>
      <c r="V46">
        <f>'個人エントリー'!P46</f>
        <v>0</v>
      </c>
      <c r="W46">
        <f>'個人エントリー'!Q46</f>
        <v>0</v>
      </c>
      <c r="X46">
        <f>'個人エントリー'!R46</f>
        <v>0</v>
      </c>
      <c r="Y46">
        <f>'個人エントリー'!S46</f>
        <v>0</v>
      </c>
      <c r="Z46">
        <f>'個人エントリー'!T46</f>
        <v>0</v>
      </c>
      <c r="AA46">
        <f>'個人エントリー'!U46</f>
        <v>0</v>
      </c>
      <c r="AB46">
        <f>'個人エントリー'!V46</f>
        <v>0</v>
      </c>
      <c r="AC46">
        <f>'個人エントリー'!W46</f>
        <v>0</v>
      </c>
      <c r="AD46">
        <f>'個人エントリー'!X46</f>
        <v>0</v>
      </c>
      <c r="AE46">
        <f>'個人エントリー'!Y46</f>
        <v>0</v>
      </c>
      <c r="AF46">
        <f>'個人エントリー'!Z46</f>
        <v>0</v>
      </c>
      <c r="AG46">
        <f>'個人エントリー'!AA46</f>
        <v>0</v>
      </c>
      <c r="AH46">
        <f>'個人エントリー'!AB46</f>
        <v>0</v>
      </c>
      <c r="AI46">
        <f>'個人エントリー'!AC46</f>
        <v>0</v>
      </c>
      <c r="AJ46">
        <f>'個人エントリー'!AD46</f>
        <v>0</v>
      </c>
      <c r="AK46">
        <f>'個人エントリー'!AE46</f>
        <v>0</v>
      </c>
    </row>
    <row r="47" spans="1:37" ht="12.75">
      <c r="A47">
        <f>IF('個人エントリー'!A47="","",VLOOKUP('申込金一覧表'!$F$13,所属,2,0)*100+'個人エントリー'!A47)</f>
      </c>
      <c r="C47">
        <f>VLOOKUP('個人エントリー'!B47,'参照'!$A$9:$B$12,2,0)</f>
        <v>0</v>
      </c>
      <c r="D47">
        <f>IF((LEN('個人エントリー'!C47)+LEN('個人エントリー'!D47))&gt;4,'個人エントリー'!C47&amp;'個人エントリー'!D47&amp;'個人エントリー'!I47,IF((LEN('個人エントリー'!C47)+LEN('個人エントリー'!D47))=3,'個人エントリー'!C47&amp;"　　"&amp;'個人エントリー'!D47&amp;'個人エントリー'!I47,IF((LEN('個人エントリー'!C47)+LEN('個人エントリー'!D47))=2,'個人エントリー'!C47&amp;"　　　"&amp;'個人エントリー'!D47&amp;'個人エントリー'!I47,IF('個人エントリー'!C47="",0,'個人エントリー'!C47&amp;"　"&amp;'個人エントリー'!D47&amp;'個人エントリー'!I47))))</f>
        <v>0</v>
      </c>
      <c r="E47" t="str">
        <f>'個人エントリー'!E47&amp;" "&amp;'個人エントリー'!F47</f>
        <v> </v>
      </c>
      <c r="F47">
        <f>IF('個人エントリー'!G47="",0,VALUE(SUBSTITUTE('個人エントリー'!G47,"/","")))</f>
        <v>0</v>
      </c>
      <c r="I47">
        <f>IF(VLOOKUP('申込金一覧表'!$B$3,'大会名'!$A$1:$D$4,4)=1,VLOOKUP('個人エントリー'!I47,'参照'!$I$1:$K$85,3,0),VLOOKUP('個人エントリー'!I47,'参照 (2)'!$I$2:$K$85,3,0))</f>
        <v>0</v>
      </c>
      <c r="K47">
        <f>IF(A47="","",'申込金一覧表'!$F$13)</f>
      </c>
      <c r="L47">
        <f t="shared" si="2"/>
      </c>
      <c r="Q47">
        <f t="shared" si="1"/>
      </c>
      <c r="R47">
        <f>IF(A47="","",VLOOKUP('個人エントリー'!J47&amp;'個人エントリー'!K47,種目距離コード,2,0))</f>
      </c>
      <c r="S47" s="14">
        <f>'個人エントリー'!L47</f>
        <v>0</v>
      </c>
      <c r="T47">
        <f>IF(A47="","",VLOOKUP('個人エントリー'!M47&amp;'個人エントリー'!N47,種目距離コード,2,0))</f>
      </c>
      <c r="U47" s="14">
        <f>'個人エントリー'!O47</f>
        <v>0</v>
      </c>
      <c r="V47">
        <f>'個人エントリー'!P47</f>
        <v>0</v>
      </c>
      <c r="W47">
        <f>'個人エントリー'!Q47</f>
        <v>0</v>
      </c>
      <c r="X47">
        <f>'個人エントリー'!R47</f>
        <v>0</v>
      </c>
      <c r="Y47">
        <f>'個人エントリー'!S47</f>
        <v>0</v>
      </c>
      <c r="Z47">
        <f>'個人エントリー'!T47</f>
        <v>0</v>
      </c>
      <c r="AA47">
        <f>'個人エントリー'!U47</f>
        <v>0</v>
      </c>
      <c r="AB47">
        <f>'個人エントリー'!V47</f>
        <v>0</v>
      </c>
      <c r="AC47">
        <f>'個人エントリー'!W47</f>
        <v>0</v>
      </c>
      <c r="AD47">
        <f>'個人エントリー'!X47</f>
        <v>0</v>
      </c>
      <c r="AE47">
        <f>'個人エントリー'!Y47</f>
        <v>0</v>
      </c>
      <c r="AF47">
        <f>'個人エントリー'!Z47</f>
        <v>0</v>
      </c>
      <c r="AG47">
        <f>'個人エントリー'!AA47</f>
        <v>0</v>
      </c>
      <c r="AH47">
        <f>'個人エントリー'!AB47</f>
        <v>0</v>
      </c>
      <c r="AI47">
        <f>'個人エントリー'!AC47</f>
        <v>0</v>
      </c>
      <c r="AJ47">
        <f>'個人エントリー'!AD47</f>
        <v>0</v>
      </c>
      <c r="AK47">
        <f>'個人エントリー'!AE47</f>
        <v>0</v>
      </c>
    </row>
    <row r="48" spans="1:37" ht="12.75">
      <c r="A48">
        <f>IF('個人エントリー'!A48="","",VLOOKUP('申込金一覧表'!$F$13,所属,2,0)*100+'個人エントリー'!A48)</f>
      </c>
      <c r="C48">
        <f>VLOOKUP('個人エントリー'!B48,'参照'!$A$9:$B$12,2,0)</f>
        <v>0</v>
      </c>
      <c r="D48">
        <f>IF((LEN('個人エントリー'!C48)+LEN('個人エントリー'!D48))&gt;4,'個人エントリー'!C48&amp;'個人エントリー'!D48&amp;'個人エントリー'!I48,IF((LEN('個人エントリー'!C48)+LEN('個人エントリー'!D48))=3,'個人エントリー'!C48&amp;"　　"&amp;'個人エントリー'!D48&amp;'個人エントリー'!I48,IF((LEN('個人エントリー'!C48)+LEN('個人エントリー'!D48))=2,'個人エントリー'!C48&amp;"　　　"&amp;'個人エントリー'!D48&amp;'個人エントリー'!I48,IF('個人エントリー'!C48="",0,'個人エントリー'!C48&amp;"　"&amp;'個人エントリー'!D48&amp;'個人エントリー'!I48))))</f>
        <v>0</v>
      </c>
      <c r="E48" t="str">
        <f>'個人エントリー'!E48&amp;" "&amp;'個人エントリー'!F48</f>
        <v> </v>
      </c>
      <c r="F48">
        <f>IF('個人エントリー'!G48="",0,VALUE(SUBSTITUTE('個人エントリー'!G48,"/","")))</f>
        <v>0</v>
      </c>
      <c r="I48">
        <f>IF(VLOOKUP('申込金一覧表'!$B$3,'大会名'!$A$1:$D$4,4)=1,VLOOKUP('個人エントリー'!I48,'参照'!$I$1:$K$85,3,0),VLOOKUP('個人エントリー'!I48,'参照 (2)'!$I$2:$K$85,3,0))</f>
        <v>0</v>
      </c>
      <c r="K48">
        <f>IF(A48="","",'申込金一覧表'!$F$13)</f>
      </c>
      <c r="L48">
        <f t="shared" si="2"/>
      </c>
      <c r="Q48">
        <f t="shared" si="1"/>
      </c>
      <c r="R48">
        <f>IF(A48="","",VLOOKUP('個人エントリー'!J48&amp;'個人エントリー'!K48,種目距離コード,2,0))</f>
      </c>
      <c r="S48" s="14">
        <f>'個人エントリー'!L48</f>
        <v>0</v>
      </c>
      <c r="T48">
        <f>IF(A48="","",VLOOKUP('個人エントリー'!M48&amp;'個人エントリー'!N48,種目距離コード,2,0))</f>
      </c>
      <c r="U48" s="14">
        <f>'個人エントリー'!O48</f>
        <v>0</v>
      </c>
      <c r="V48">
        <f>'個人エントリー'!P48</f>
        <v>0</v>
      </c>
      <c r="W48">
        <f>'個人エントリー'!Q48</f>
        <v>0</v>
      </c>
      <c r="X48">
        <f>'個人エントリー'!R48</f>
        <v>0</v>
      </c>
      <c r="Y48">
        <f>'個人エントリー'!S48</f>
        <v>0</v>
      </c>
      <c r="Z48">
        <f>'個人エントリー'!T48</f>
        <v>0</v>
      </c>
      <c r="AA48">
        <f>'個人エントリー'!U48</f>
        <v>0</v>
      </c>
      <c r="AB48">
        <f>'個人エントリー'!V48</f>
        <v>0</v>
      </c>
      <c r="AC48">
        <f>'個人エントリー'!W48</f>
        <v>0</v>
      </c>
      <c r="AD48">
        <f>'個人エントリー'!X48</f>
        <v>0</v>
      </c>
      <c r="AE48">
        <f>'個人エントリー'!Y48</f>
        <v>0</v>
      </c>
      <c r="AF48">
        <f>'個人エントリー'!Z48</f>
        <v>0</v>
      </c>
      <c r="AG48">
        <f>'個人エントリー'!AA48</f>
        <v>0</v>
      </c>
      <c r="AH48">
        <f>'個人エントリー'!AB48</f>
        <v>0</v>
      </c>
      <c r="AI48">
        <f>'個人エントリー'!AC48</f>
        <v>0</v>
      </c>
      <c r="AJ48">
        <f>'個人エントリー'!AD48</f>
        <v>0</v>
      </c>
      <c r="AK48">
        <f>'個人エントリー'!AE48</f>
        <v>0</v>
      </c>
    </row>
    <row r="49" spans="1:37" ht="12.75">
      <c r="A49">
        <f>IF('個人エントリー'!A49="","",VLOOKUP('申込金一覧表'!$F$13,所属,2,0)*100+'個人エントリー'!A49)</f>
      </c>
      <c r="C49">
        <f>VLOOKUP('個人エントリー'!B49,'参照'!$A$9:$B$12,2,0)</f>
        <v>0</v>
      </c>
      <c r="D49">
        <f>IF((LEN('個人エントリー'!C49)+LEN('個人エントリー'!D49))&gt;4,'個人エントリー'!C49&amp;'個人エントリー'!D49&amp;'個人エントリー'!I49,IF((LEN('個人エントリー'!C49)+LEN('個人エントリー'!D49))=3,'個人エントリー'!C49&amp;"　　"&amp;'個人エントリー'!D49&amp;'個人エントリー'!I49,IF((LEN('個人エントリー'!C49)+LEN('個人エントリー'!D49))=2,'個人エントリー'!C49&amp;"　　　"&amp;'個人エントリー'!D49&amp;'個人エントリー'!I49,IF('個人エントリー'!C49="",0,'個人エントリー'!C49&amp;"　"&amp;'個人エントリー'!D49&amp;'個人エントリー'!I49))))</f>
        <v>0</v>
      </c>
      <c r="E49" t="str">
        <f>'個人エントリー'!E49&amp;" "&amp;'個人エントリー'!F49</f>
        <v> </v>
      </c>
      <c r="F49">
        <f>IF('個人エントリー'!G49="",0,VALUE(SUBSTITUTE('個人エントリー'!G49,"/","")))</f>
        <v>0</v>
      </c>
      <c r="I49">
        <f>IF(VLOOKUP('申込金一覧表'!$B$3,'大会名'!$A$1:$D$4,4)=1,VLOOKUP('個人エントリー'!I49,'参照'!$I$1:$K$85,3,0),VLOOKUP('個人エントリー'!I49,'参照 (2)'!$I$2:$K$85,3,0))</f>
        <v>0</v>
      </c>
      <c r="K49">
        <f>IF(A49="","",'申込金一覧表'!$F$13)</f>
      </c>
      <c r="L49">
        <f t="shared" si="2"/>
      </c>
      <c r="Q49">
        <f t="shared" si="1"/>
      </c>
      <c r="R49">
        <f>IF(A49="","",VLOOKUP('個人エントリー'!J49&amp;'個人エントリー'!K49,種目距離コード,2,0))</f>
      </c>
      <c r="S49" s="14">
        <f>'個人エントリー'!L49</f>
        <v>0</v>
      </c>
      <c r="T49">
        <f>IF(A49="","",VLOOKUP('個人エントリー'!M49&amp;'個人エントリー'!N49,種目距離コード,2,0))</f>
      </c>
      <c r="U49" s="14">
        <f>'個人エントリー'!O49</f>
        <v>0</v>
      </c>
      <c r="V49">
        <f>'個人エントリー'!P49</f>
        <v>0</v>
      </c>
      <c r="W49">
        <f>'個人エントリー'!Q49</f>
        <v>0</v>
      </c>
      <c r="X49">
        <f>'個人エントリー'!R49</f>
        <v>0</v>
      </c>
      <c r="Y49">
        <f>'個人エントリー'!S49</f>
        <v>0</v>
      </c>
      <c r="Z49">
        <f>'個人エントリー'!T49</f>
        <v>0</v>
      </c>
      <c r="AA49">
        <f>'個人エントリー'!U49</f>
        <v>0</v>
      </c>
      <c r="AB49">
        <f>'個人エントリー'!V49</f>
        <v>0</v>
      </c>
      <c r="AC49">
        <f>'個人エントリー'!W49</f>
        <v>0</v>
      </c>
      <c r="AD49">
        <f>'個人エントリー'!X49</f>
        <v>0</v>
      </c>
      <c r="AE49">
        <f>'個人エントリー'!Y49</f>
        <v>0</v>
      </c>
      <c r="AF49">
        <f>'個人エントリー'!Z49</f>
        <v>0</v>
      </c>
      <c r="AG49">
        <f>'個人エントリー'!AA49</f>
        <v>0</v>
      </c>
      <c r="AH49">
        <f>'個人エントリー'!AB49</f>
        <v>0</v>
      </c>
      <c r="AI49">
        <f>'個人エントリー'!AC49</f>
        <v>0</v>
      </c>
      <c r="AJ49">
        <f>'個人エントリー'!AD49</f>
        <v>0</v>
      </c>
      <c r="AK49">
        <f>'個人エントリー'!AE49</f>
        <v>0</v>
      </c>
    </row>
    <row r="50" spans="1:37" ht="12.75">
      <c r="A50">
        <f>IF('個人エントリー'!A50="","",VLOOKUP('申込金一覧表'!$F$13,所属,2,0)*100+'個人エントリー'!A50)</f>
      </c>
      <c r="C50">
        <f>VLOOKUP('個人エントリー'!B50,'参照'!$A$9:$B$12,2,0)</f>
        <v>0</v>
      </c>
      <c r="D50">
        <f>IF((LEN('個人エントリー'!C50)+LEN('個人エントリー'!D50))&gt;4,'個人エントリー'!C50&amp;'個人エントリー'!D50&amp;'個人エントリー'!I50,IF((LEN('個人エントリー'!C50)+LEN('個人エントリー'!D50))=3,'個人エントリー'!C50&amp;"　　"&amp;'個人エントリー'!D50&amp;'個人エントリー'!I50,IF((LEN('個人エントリー'!C50)+LEN('個人エントリー'!D50))=2,'個人エントリー'!C50&amp;"　　　"&amp;'個人エントリー'!D50&amp;'個人エントリー'!I50,IF('個人エントリー'!C50="",0,'個人エントリー'!C50&amp;"　"&amp;'個人エントリー'!D50&amp;'個人エントリー'!I50))))</f>
        <v>0</v>
      </c>
      <c r="E50" t="str">
        <f>'個人エントリー'!E50&amp;" "&amp;'個人エントリー'!F50</f>
        <v> </v>
      </c>
      <c r="F50">
        <f>IF('個人エントリー'!G50="",0,VALUE(SUBSTITUTE('個人エントリー'!G50,"/","")))</f>
        <v>0</v>
      </c>
      <c r="I50">
        <f>IF(VLOOKUP('申込金一覧表'!$B$3,'大会名'!$A$1:$D$4,4)=1,VLOOKUP('個人エントリー'!I50,'参照'!$I$1:$K$85,3,0),VLOOKUP('個人エントリー'!I50,'参照 (2)'!$I$2:$K$85,3,0))</f>
        <v>0</v>
      </c>
      <c r="K50">
        <f>IF(A50="","",'申込金一覧表'!$F$13)</f>
      </c>
      <c r="L50">
        <f t="shared" si="2"/>
      </c>
      <c r="Q50">
        <f t="shared" si="1"/>
      </c>
      <c r="R50">
        <f>IF(A50="","",VLOOKUP('個人エントリー'!J50&amp;'個人エントリー'!K50,種目距離コード,2,0))</f>
      </c>
      <c r="S50" s="14">
        <f>'個人エントリー'!L50</f>
        <v>0</v>
      </c>
      <c r="T50">
        <f>IF(A50="","",VLOOKUP('個人エントリー'!M50&amp;'個人エントリー'!N50,種目距離コード,2,0))</f>
      </c>
      <c r="U50" s="14">
        <f>'個人エントリー'!O50</f>
        <v>0</v>
      </c>
      <c r="V50">
        <f>'個人エントリー'!P50</f>
        <v>0</v>
      </c>
      <c r="W50">
        <f>'個人エントリー'!Q50</f>
        <v>0</v>
      </c>
      <c r="X50">
        <f>'個人エントリー'!R50</f>
        <v>0</v>
      </c>
      <c r="Y50">
        <f>'個人エントリー'!S50</f>
        <v>0</v>
      </c>
      <c r="Z50">
        <f>'個人エントリー'!T50</f>
        <v>0</v>
      </c>
      <c r="AA50">
        <f>'個人エントリー'!U50</f>
        <v>0</v>
      </c>
      <c r="AB50">
        <f>'個人エントリー'!V50</f>
        <v>0</v>
      </c>
      <c r="AC50">
        <f>'個人エントリー'!W50</f>
        <v>0</v>
      </c>
      <c r="AD50">
        <f>'個人エントリー'!X50</f>
        <v>0</v>
      </c>
      <c r="AE50">
        <f>'個人エントリー'!Y50</f>
        <v>0</v>
      </c>
      <c r="AF50">
        <f>'個人エントリー'!Z50</f>
        <v>0</v>
      </c>
      <c r="AG50">
        <f>'個人エントリー'!AA50</f>
        <v>0</v>
      </c>
      <c r="AH50">
        <f>'個人エントリー'!AB50</f>
        <v>0</v>
      </c>
      <c r="AI50">
        <f>'個人エントリー'!AC50</f>
        <v>0</v>
      </c>
      <c r="AJ50">
        <f>'個人エントリー'!AD50</f>
        <v>0</v>
      </c>
      <c r="AK50">
        <f>'個人エントリー'!AE50</f>
        <v>0</v>
      </c>
    </row>
    <row r="51" spans="1:37" ht="12.75">
      <c r="A51">
        <f>IF('個人エントリー'!A51="","",VLOOKUP('申込金一覧表'!$F$13,所属,2,0)*100+'個人エントリー'!A51)</f>
      </c>
      <c r="C51">
        <f>VLOOKUP('個人エントリー'!B51,'参照'!$A$9:$B$12,2,0)</f>
        <v>0</v>
      </c>
      <c r="D51">
        <f>IF((LEN('個人エントリー'!C51)+LEN('個人エントリー'!D51))&gt;4,'個人エントリー'!C51&amp;'個人エントリー'!D51&amp;'個人エントリー'!I51,IF((LEN('個人エントリー'!C51)+LEN('個人エントリー'!D51))=3,'個人エントリー'!C51&amp;"　　"&amp;'個人エントリー'!D51&amp;'個人エントリー'!I51,IF((LEN('個人エントリー'!C51)+LEN('個人エントリー'!D51))=2,'個人エントリー'!C51&amp;"　　　"&amp;'個人エントリー'!D51&amp;'個人エントリー'!I51,IF('個人エントリー'!C51="",0,'個人エントリー'!C51&amp;"　"&amp;'個人エントリー'!D51&amp;'個人エントリー'!I51))))</f>
        <v>0</v>
      </c>
      <c r="E51" t="str">
        <f>'個人エントリー'!E51&amp;" "&amp;'個人エントリー'!F51</f>
        <v> </v>
      </c>
      <c r="F51">
        <f>IF('個人エントリー'!G51="",0,VALUE(SUBSTITUTE('個人エントリー'!G51,"/","")))</f>
        <v>0</v>
      </c>
      <c r="I51">
        <f>IF(VLOOKUP('申込金一覧表'!$B$3,'大会名'!$A$1:$D$4,4)=1,VLOOKUP('個人エントリー'!I51,'参照'!$I$1:$K$85,3,0),VLOOKUP('個人エントリー'!I51,'参照 (2)'!$I$2:$K$85,3,0))</f>
        <v>0</v>
      </c>
      <c r="K51">
        <f>IF(A51="","",'申込金一覧表'!$F$13)</f>
      </c>
      <c r="L51">
        <f t="shared" si="2"/>
      </c>
      <c r="Q51">
        <f t="shared" si="1"/>
      </c>
      <c r="R51">
        <f>IF(A51="","",VLOOKUP('個人エントリー'!J51&amp;'個人エントリー'!K51,種目距離コード,2,0))</f>
      </c>
      <c r="S51" s="14">
        <f>'個人エントリー'!L51</f>
        <v>0</v>
      </c>
      <c r="T51">
        <f>IF(A51="","",VLOOKUP('個人エントリー'!M51&amp;'個人エントリー'!N51,種目距離コード,2,0))</f>
      </c>
      <c r="U51" s="14">
        <f>'個人エントリー'!O51</f>
        <v>0</v>
      </c>
      <c r="V51">
        <f>'個人エントリー'!P51</f>
        <v>0</v>
      </c>
      <c r="W51">
        <f>'個人エントリー'!Q51</f>
        <v>0</v>
      </c>
      <c r="X51">
        <f>'個人エントリー'!R51</f>
        <v>0</v>
      </c>
      <c r="Y51">
        <f>'個人エントリー'!S51</f>
        <v>0</v>
      </c>
      <c r="Z51">
        <f>'個人エントリー'!T51</f>
        <v>0</v>
      </c>
      <c r="AA51">
        <f>'個人エントリー'!U51</f>
        <v>0</v>
      </c>
      <c r="AB51">
        <f>'個人エントリー'!V51</f>
        <v>0</v>
      </c>
      <c r="AC51">
        <f>'個人エントリー'!W51</f>
        <v>0</v>
      </c>
      <c r="AD51">
        <f>'個人エントリー'!X51</f>
        <v>0</v>
      </c>
      <c r="AE51">
        <f>'個人エントリー'!Y51</f>
        <v>0</v>
      </c>
      <c r="AF51">
        <f>'個人エントリー'!Z51</f>
        <v>0</v>
      </c>
      <c r="AG51">
        <f>'個人エントリー'!AA51</f>
        <v>0</v>
      </c>
      <c r="AH51">
        <f>'個人エントリー'!AB51</f>
        <v>0</v>
      </c>
      <c r="AI51">
        <f>'個人エントリー'!AC51</f>
        <v>0</v>
      </c>
      <c r="AJ51">
        <f>'個人エントリー'!AD51</f>
        <v>0</v>
      </c>
      <c r="AK51">
        <f>'個人エントリー'!AE51</f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Zeros="0" zoomScalePageLayoutView="0" workbookViewId="0" topLeftCell="A5">
      <selection activeCell="M1" sqref="M1:O16384"/>
    </sheetView>
  </sheetViews>
  <sheetFormatPr defaultColWidth="9.00390625" defaultRowHeight="13.5"/>
  <cols>
    <col min="1" max="1" width="13.00390625" style="0" bestFit="1" customWidth="1"/>
    <col min="2" max="2" width="22.50390625" style="0" bestFit="1" customWidth="1"/>
  </cols>
  <sheetData>
    <row r="1" spans="1:10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94</v>
      </c>
      <c r="G1" t="s">
        <v>96</v>
      </c>
      <c r="H1" t="s">
        <v>90</v>
      </c>
      <c r="I1" t="s">
        <v>130</v>
      </c>
      <c r="J1" t="s">
        <v>131</v>
      </c>
    </row>
    <row r="2" spans="1:10" ht="12.75">
      <c r="A2">
        <f>IF(リレーエントリー!A2="","",D2*100+リレーエントリー!A2)</f>
      </c>
      <c r="B2">
        <f>IF(リレーエントリー!D2&amp;リレーエントリー!C2="0","",リレーエントリー!D2&amp;リレーエントリー!C2)</f>
      </c>
      <c r="C2">
        <f>IF(A2="","",VLOOKUP('申込金一覧表'!$F$13,所属,3,0))</f>
      </c>
      <c r="D2">
        <f>IF(B2="",0,VLOOKUP('申込金一覧表'!$F$13,所属,2,0))</f>
        <v>0</v>
      </c>
      <c r="E2">
        <f>IF(A2="","",37)</f>
      </c>
      <c r="G2">
        <f>VLOOKUP(リレーエントリー!C2,リレークラスコード,2,0)</f>
        <v>0</v>
      </c>
      <c r="H2">
        <f>VLOOKUP(リレーエントリー!B2,性別,2,0)</f>
        <v>0</v>
      </c>
      <c r="I2">
        <f>IF(リレーエントリー!E2&amp;リレーエントリー!F2="","",VLOOKUP(リレーエントリー!E2&amp;リレーエントリー!F2,種目距離コード,2,0))</f>
      </c>
      <c r="J2" s="14">
        <f>VALUE(リレーエントリー!G2)</f>
        <v>0</v>
      </c>
    </row>
    <row r="3" spans="1:10" ht="12.75">
      <c r="A3">
        <f>IF(リレーエントリー!A3="","",D3*100+リレーエントリー!A3)</f>
      </c>
      <c r="B3">
        <f>IF(リレーエントリー!D3&amp;リレーエントリー!C3="0","",リレーエントリー!D3&amp;リレーエントリー!C3)</f>
      </c>
      <c r="C3">
        <f>IF(A3="","",VLOOKUP('申込金一覧表'!$F$13,所属,3,0))</f>
      </c>
      <c r="D3">
        <f>IF(B3="",0,VLOOKUP('申込金一覧表'!$F$13,所属,2,0))</f>
        <v>0</v>
      </c>
      <c r="E3">
        <f aca="true" t="shared" si="0" ref="E3:E26">IF(A3="","",37)</f>
      </c>
      <c r="G3">
        <f>VLOOKUP(リレーエントリー!C3,リレークラスコード,2,0)</f>
        <v>0</v>
      </c>
      <c r="H3">
        <f>VLOOKUP(リレーエントリー!B3,性別,2,0)</f>
        <v>0</v>
      </c>
      <c r="I3">
        <f>IF(リレーエントリー!E3&amp;リレーエントリー!F3="","",VLOOKUP(リレーエントリー!E3&amp;リレーエントリー!F3,種目距離コード,2,0))</f>
      </c>
      <c r="J3" s="14">
        <f>VALUE(リレーエントリー!G3)</f>
        <v>0</v>
      </c>
    </row>
    <row r="4" spans="1:10" ht="12.75">
      <c r="A4">
        <f>IF(リレーエントリー!A4="","",D4*100+リレーエントリー!A4)</f>
      </c>
      <c r="B4">
        <f>IF(リレーエントリー!D4&amp;リレーエントリー!C4="0","",リレーエントリー!D4&amp;リレーエントリー!C4)</f>
      </c>
      <c r="C4">
        <f>IF(A4="","",VLOOKUP('申込金一覧表'!$F$13,所属,3,0))</f>
      </c>
      <c r="D4">
        <f>IF(B4="",0,VLOOKUP('申込金一覧表'!$F$13,所属,2,0))</f>
        <v>0</v>
      </c>
      <c r="E4">
        <f t="shared" si="0"/>
      </c>
      <c r="G4">
        <f>VLOOKUP(リレーエントリー!C4,リレークラスコード,2,0)</f>
        <v>0</v>
      </c>
      <c r="H4">
        <f>VLOOKUP(リレーエントリー!B4,性別,2,0)</f>
        <v>0</v>
      </c>
      <c r="I4">
        <f>IF(リレーエントリー!E4&amp;リレーエントリー!F4="","",VLOOKUP(リレーエントリー!E4&amp;リレーエントリー!F4,種目距離コード,2,0))</f>
      </c>
      <c r="J4" s="14">
        <f>VALUE(リレーエントリー!G4)</f>
        <v>0</v>
      </c>
    </row>
    <row r="5" spans="1:10" ht="12.75">
      <c r="A5">
        <f>IF(リレーエントリー!A5="","",D5*100+リレーエントリー!A5)</f>
      </c>
      <c r="B5">
        <f>IF(リレーエントリー!D5&amp;リレーエントリー!C5="0","",リレーエントリー!D5&amp;リレーエントリー!C5)</f>
      </c>
      <c r="C5">
        <f>IF(A5="","",VLOOKUP('申込金一覧表'!$F$13,所属,3,0))</f>
      </c>
      <c r="D5">
        <f>IF(B5="",0,VLOOKUP('申込金一覧表'!$F$13,所属,2,0))</f>
        <v>0</v>
      </c>
      <c r="E5">
        <f t="shared" si="0"/>
      </c>
      <c r="G5">
        <f>VLOOKUP(リレーエントリー!C5,リレークラスコード,2,0)</f>
        <v>0</v>
      </c>
      <c r="H5">
        <f>VLOOKUP(リレーエントリー!B5,性別,2,0)</f>
        <v>0</v>
      </c>
      <c r="I5">
        <f>IF(リレーエントリー!E5&amp;リレーエントリー!F5="","",VLOOKUP(リレーエントリー!E5&amp;リレーエントリー!F5,種目距離コード,2,0))</f>
      </c>
      <c r="J5" s="14">
        <f>VALUE(リレーエントリー!G5)</f>
        <v>0</v>
      </c>
    </row>
    <row r="6" spans="1:10" ht="12.75">
      <c r="A6">
        <f>IF(リレーエントリー!A6="","",D6*100+リレーエントリー!A6)</f>
      </c>
      <c r="B6">
        <f>IF(リレーエントリー!D6&amp;リレーエントリー!C6="0","",リレーエントリー!D6&amp;リレーエントリー!C6)</f>
      </c>
      <c r="C6">
        <f>IF(A6="","",VLOOKUP('申込金一覧表'!$F$13,所属,3,0))</f>
      </c>
      <c r="D6">
        <f>IF(B6="",0,VLOOKUP('申込金一覧表'!$F$13,所属,2,0))</f>
        <v>0</v>
      </c>
      <c r="E6">
        <f t="shared" si="0"/>
      </c>
      <c r="G6">
        <f>VLOOKUP(リレーエントリー!C6,リレークラスコード,2,0)</f>
        <v>0</v>
      </c>
      <c r="H6">
        <f>VLOOKUP(リレーエントリー!B6,性別,2,0)</f>
        <v>0</v>
      </c>
      <c r="I6">
        <f>IF(リレーエントリー!E6&amp;リレーエントリー!F6="","",VLOOKUP(リレーエントリー!E6&amp;リレーエントリー!F6,種目距離コード,2,0))</f>
      </c>
      <c r="J6" s="14">
        <f>VALUE(リレーエントリー!G6)</f>
        <v>0</v>
      </c>
    </row>
    <row r="7" spans="1:10" ht="12.75">
      <c r="A7">
        <f>IF(リレーエントリー!A7="","",D7*100+リレーエントリー!A7)</f>
      </c>
      <c r="B7">
        <f>IF(リレーエントリー!D7&amp;リレーエントリー!C7="0","",リレーエントリー!D7&amp;リレーエントリー!C7)</f>
      </c>
      <c r="C7">
        <f>IF(A7="","",VLOOKUP('申込金一覧表'!$F$13,所属,3,0))</f>
      </c>
      <c r="D7">
        <f>IF(B7="",0,VLOOKUP('申込金一覧表'!$F$13,所属,2,0))</f>
        <v>0</v>
      </c>
      <c r="E7">
        <f t="shared" si="0"/>
      </c>
      <c r="G7">
        <f>VLOOKUP(リレーエントリー!C7,リレークラスコード,2,0)</f>
        <v>0</v>
      </c>
      <c r="H7">
        <f>VLOOKUP(リレーエントリー!B7,性別,2,0)</f>
        <v>0</v>
      </c>
      <c r="I7">
        <f>IF(リレーエントリー!E7&amp;リレーエントリー!F7="","",VLOOKUP(リレーエントリー!E7&amp;リレーエントリー!F7,種目距離コード,2,0))</f>
      </c>
      <c r="J7" s="14">
        <f>VALUE(リレーエントリー!G7)</f>
        <v>0</v>
      </c>
    </row>
    <row r="8" spans="1:10" ht="12.75">
      <c r="A8">
        <f>IF(リレーエントリー!A8="","",D8*100+リレーエントリー!A8)</f>
      </c>
      <c r="B8">
        <f>IF(リレーエントリー!D8&amp;リレーエントリー!C8="0","",リレーエントリー!D8&amp;リレーエントリー!C8)</f>
      </c>
      <c r="C8">
        <f>IF(A8="","",VLOOKUP('申込金一覧表'!$F$13,所属,3,0))</f>
      </c>
      <c r="D8">
        <f>IF(B8="",0,VLOOKUP('申込金一覧表'!$F$13,所属,2,0))</f>
        <v>0</v>
      </c>
      <c r="E8">
        <f t="shared" si="0"/>
      </c>
      <c r="G8">
        <f>VLOOKUP(リレーエントリー!C8,リレークラスコード,2,0)</f>
        <v>0</v>
      </c>
      <c r="H8">
        <f>VLOOKUP(リレーエントリー!B8,性別,2,0)</f>
        <v>0</v>
      </c>
      <c r="I8">
        <f>IF(リレーエントリー!E8&amp;リレーエントリー!F8="","",VLOOKUP(リレーエントリー!E8&amp;リレーエントリー!F8,種目距離コード,2,0))</f>
      </c>
      <c r="J8" s="14">
        <f>VALUE(リレーエントリー!G8)</f>
        <v>0</v>
      </c>
    </row>
    <row r="9" spans="1:10" ht="12.75">
      <c r="A9">
        <f>IF(リレーエントリー!A9="","",D9*100+リレーエントリー!A9)</f>
      </c>
      <c r="B9">
        <f>IF(リレーエントリー!D9&amp;リレーエントリー!C9="0","",リレーエントリー!D9&amp;リレーエントリー!C9)</f>
      </c>
      <c r="C9">
        <f>IF(A9="","",VLOOKUP('申込金一覧表'!$F$13,所属,3,0))</f>
      </c>
      <c r="D9">
        <f>IF(B9="",0,VLOOKUP('申込金一覧表'!$F$13,所属,2,0))</f>
        <v>0</v>
      </c>
      <c r="E9">
        <f t="shared" si="0"/>
      </c>
      <c r="G9">
        <f>VLOOKUP(リレーエントリー!C9,リレークラスコード,2,0)</f>
        <v>0</v>
      </c>
      <c r="H9">
        <f>VLOOKUP(リレーエントリー!B9,性別,2,0)</f>
        <v>0</v>
      </c>
      <c r="I9">
        <f>IF(リレーエントリー!E9&amp;リレーエントリー!F9="","",VLOOKUP(リレーエントリー!E9&amp;リレーエントリー!F9,種目距離コード,2,0))</f>
      </c>
      <c r="J9" s="14">
        <f>VALUE(リレーエントリー!G9)</f>
        <v>0</v>
      </c>
    </row>
    <row r="10" spans="1:10" ht="12.75">
      <c r="A10">
        <f>IF(リレーエントリー!A10="","",D10*100+リレーエントリー!A10)</f>
      </c>
      <c r="B10">
        <f>IF(リレーエントリー!D10&amp;リレーエントリー!C10="0","",リレーエントリー!D10&amp;リレーエントリー!C10)</f>
      </c>
      <c r="C10">
        <f>IF(A10="","",VLOOKUP('申込金一覧表'!$F$13,所属,3,0))</f>
      </c>
      <c r="D10">
        <f>IF(B10="",0,VLOOKUP('申込金一覧表'!$F$13,所属,2,0))</f>
        <v>0</v>
      </c>
      <c r="E10">
        <f t="shared" si="0"/>
      </c>
      <c r="G10">
        <f>VLOOKUP(リレーエントリー!C10,リレークラスコード,2,0)</f>
        <v>0</v>
      </c>
      <c r="H10">
        <f>VLOOKUP(リレーエントリー!B10,性別,2,0)</f>
        <v>0</v>
      </c>
      <c r="I10">
        <f>IF(リレーエントリー!E10&amp;リレーエントリー!F10="","",VLOOKUP(リレーエントリー!E10&amp;リレーエントリー!F10,種目距離コード,2,0))</f>
      </c>
      <c r="J10" s="14">
        <f>VALUE(リレーエントリー!G10)</f>
        <v>0</v>
      </c>
    </row>
    <row r="11" spans="1:10" ht="12.75">
      <c r="A11">
        <f>IF(リレーエントリー!A11="","",D11*100+リレーエントリー!A11)</f>
      </c>
      <c r="B11">
        <f>IF(リレーエントリー!D11&amp;リレーエントリー!C11="0","",リレーエントリー!D11&amp;リレーエントリー!C11)</f>
      </c>
      <c r="C11">
        <f>IF(A11="","",VLOOKUP('申込金一覧表'!$F$13,所属,3,0))</f>
      </c>
      <c r="D11">
        <f>IF(B11="",0,VLOOKUP('申込金一覧表'!$F$13,所属,2,0))</f>
        <v>0</v>
      </c>
      <c r="E11">
        <f t="shared" si="0"/>
      </c>
      <c r="G11">
        <f>VLOOKUP(リレーエントリー!C11,リレークラスコード,2,0)</f>
        <v>0</v>
      </c>
      <c r="H11">
        <f>VLOOKUP(リレーエントリー!B11,性別,2,0)</f>
        <v>0</v>
      </c>
      <c r="I11">
        <f>IF(リレーエントリー!E11&amp;リレーエントリー!F11="","",VLOOKUP(リレーエントリー!E11&amp;リレーエントリー!F11,種目距離コード,2,0))</f>
      </c>
      <c r="J11" s="14">
        <f>VALUE(リレーエントリー!G11)</f>
        <v>0</v>
      </c>
    </row>
    <row r="12" spans="1:10" ht="12.75">
      <c r="A12">
        <f>IF(リレーエントリー!A12="","",D12*100+リレーエントリー!A12)</f>
      </c>
      <c r="B12">
        <f>IF(リレーエントリー!D12&amp;リレーエントリー!C12="0","",リレーエントリー!D12&amp;リレーエントリー!C12)</f>
      </c>
      <c r="C12">
        <f>IF(A12="","",VLOOKUP('申込金一覧表'!$F$13,所属,3,0))</f>
      </c>
      <c r="D12">
        <f>IF(B12="",0,VLOOKUP('申込金一覧表'!$F$13,所属,2,0))</f>
        <v>0</v>
      </c>
      <c r="E12">
        <f t="shared" si="0"/>
      </c>
      <c r="G12">
        <f>VLOOKUP(リレーエントリー!C12,リレークラスコード,2,0)</f>
        <v>0</v>
      </c>
      <c r="H12">
        <f>VLOOKUP(リレーエントリー!B12,性別,2,0)</f>
        <v>0</v>
      </c>
      <c r="I12">
        <f>IF(リレーエントリー!E12&amp;リレーエントリー!F12="","",VLOOKUP(リレーエントリー!E12&amp;リレーエントリー!F12,種目距離コード,2,0))</f>
      </c>
      <c r="J12" s="14">
        <f>VALUE(リレーエントリー!G12)</f>
        <v>0</v>
      </c>
    </row>
    <row r="13" spans="1:10" ht="12.75">
      <c r="A13">
        <f>IF(リレーエントリー!A13="","",D13*100+リレーエントリー!A13)</f>
      </c>
      <c r="B13">
        <f>IF(リレーエントリー!D13&amp;リレーエントリー!C13="0","",リレーエントリー!D13&amp;リレーエントリー!C13)</f>
      </c>
      <c r="C13">
        <f>IF(A13="","",VLOOKUP('申込金一覧表'!$F$13,所属,3,0))</f>
      </c>
      <c r="D13">
        <f>IF(B13="",0,VLOOKUP('申込金一覧表'!$F$13,所属,2,0))</f>
        <v>0</v>
      </c>
      <c r="E13">
        <f t="shared" si="0"/>
      </c>
      <c r="G13">
        <f>VLOOKUP(リレーエントリー!C13,リレークラスコード,2,0)</f>
        <v>0</v>
      </c>
      <c r="H13">
        <f>VLOOKUP(リレーエントリー!B13,性別,2,0)</f>
        <v>0</v>
      </c>
      <c r="I13">
        <f>IF(リレーエントリー!E13&amp;リレーエントリー!F13="","",VLOOKUP(リレーエントリー!E13&amp;リレーエントリー!F13,種目距離コード,2,0))</f>
      </c>
      <c r="J13" s="14">
        <f>VALUE(リレーエントリー!G13)</f>
        <v>0</v>
      </c>
    </row>
    <row r="14" spans="1:10" ht="12.75">
      <c r="A14">
        <f>IF(リレーエントリー!A14="","",D14*100+リレーエントリー!A14)</f>
      </c>
      <c r="B14">
        <f>IF(リレーエントリー!D14&amp;リレーエントリー!C14="0","",リレーエントリー!D14&amp;リレーエントリー!C14)</f>
      </c>
      <c r="C14">
        <f>IF(A14="","",VLOOKUP('申込金一覧表'!$F$13,所属,3,0))</f>
      </c>
      <c r="D14">
        <f>IF(B14="",0,VLOOKUP('申込金一覧表'!$F$13,所属,2,0))</f>
        <v>0</v>
      </c>
      <c r="E14">
        <f t="shared" si="0"/>
      </c>
      <c r="G14">
        <f>VLOOKUP(リレーエントリー!C14,リレークラスコード,2,0)</f>
        <v>0</v>
      </c>
      <c r="H14">
        <f>VLOOKUP(リレーエントリー!B14,性別,2,0)</f>
        <v>0</v>
      </c>
      <c r="I14">
        <f>IF(リレーエントリー!E14&amp;リレーエントリー!F14="","",VLOOKUP(リレーエントリー!E14&amp;リレーエントリー!F14,種目距離コード,2,0))</f>
      </c>
      <c r="J14" s="14">
        <f>VALUE(リレーエントリー!G14)</f>
        <v>0</v>
      </c>
    </row>
    <row r="15" spans="1:10" ht="12.75">
      <c r="A15">
        <f>IF(リレーエントリー!A15="","",D15*100+リレーエントリー!A15)</f>
      </c>
      <c r="B15">
        <f>IF(リレーエントリー!D15&amp;リレーエントリー!C15="0","",リレーエントリー!D15&amp;リレーエントリー!C15)</f>
      </c>
      <c r="C15">
        <f>IF(A15="","",VLOOKUP('申込金一覧表'!$F$13,所属,3,0))</f>
      </c>
      <c r="D15">
        <f>IF(B15="",0,VLOOKUP('申込金一覧表'!$F$13,所属,2,0))</f>
        <v>0</v>
      </c>
      <c r="E15">
        <f t="shared" si="0"/>
      </c>
      <c r="G15">
        <f>VLOOKUP(リレーエントリー!C15,リレークラスコード,2,0)</f>
        <v>0</v>
      </c>
      <c r="H15">
        <f>VLOOKUP(リレーエントリー!B15,性別,2,0)</f>
        <v>0</v>
      </c>
      <c r="I15">
        <f>IF(リレーエントリー!E15&amp;リレーエントリー!F15="","",VLOOKUP(リレーエントリー!E15&amp;リレーエントリー!F15,種目距離コード,2,0))</f>
      </c>
      <c r="J15" s="14">
        <f>VALUE(リレーエントリー!G15)</f>
        <v>0</v>
      </c>
    </row>
    <row r="16" spans="1:10" ht="12.75">
      <c r="A16">
        <f>IF(リレーエントリー!A16="","",D16*100+リレーエントリー!A16)</f>
      </c>
      <c r="B16">
        <f>IF(リレーエントリー!D16&amp;リレーエントリー!C16="0","",リレーエントリー!D16&amp;リレーエントリー!C16)</f>
      </c>
      <c r="C16">
        <f>IF(A16="","",VLOOKUP('申込金一覧表'!$F$13,所属,3,0))</f>
      </c>
      <c r="D16">
        <f>IF(B16="",0,VLOOKUP('申込金一覧表'!$F$13,所属,2,0))</f>
        <v>0</v>
      </c>
      <c r="E16">
        <f t="shared" si="0"/>
      </c>
      <c r="G16">
        <f>VLOOKUP(リレーエントリー!C16,リレークラスコード,2,0)</f>
        <v>0</v>
      </c>
      <c r="H16">
        <f>VLOOKUP(リレーエントリー!B16,性別,2,0)</f>
        <v>0</v>
      </c>
      <c r="I16">
        <f>IF(リレーエントリー!E16&amp;リレーエントリー!F16="","",VLOOKUP(リレーエントリー!E16&amp;リレーエントリー!F16,種目距離コード,2,0))</f>
      </c>
      <c r="J16" s="14">
        <f>VALUE(リレーエントリー!G16)</f>
        <v>0</v>
      </c>
    </row>
    <row r="17" spans="1:10" ht="12.75">
      <c r="A17">
        <f>IF(リレーエントリー!A17="","",D17*100+リレーエントリー!A17)</f>
      </c>
      <c r="B17">
        <f>IF(リレーエントリー!D17&amp;リレーエントリー!C17="0","",リレーエントリー!D17&amp;リレーエントリー!C17)</f>
      </c>
      <c r="C17">
        <f>IF(A17="","",VLOOKUP('申込金一覧表'!$F$13,所属,3,0))</f>
      </c>
      <c r="D17">
        <f>IF(B17="",0,VLOOKUP('申込金一覧表'!$F$13,所属,2,0))</f>
        <v>0</v>
      </c>
      <c r="E17">
        <f t="shared" si="0"/>
      </c>
      <c r="G17">
        <f>VLOOKUP(リレーエントリー!C17,リレークラスコード,2,0)</f>
        <v>0</v>
      </c>
      <c r="H17">
        <f>VLOOKUP(リレーエントリー!B17,性別,2,0)</f>
        <v>0</v>
      </c>
      <c r="I17">
        <f>IF(リレーエントリー!E17&amp;リレーエントリー!F17="","",VLOOKUP(リレーエントリー!E17&amp;リレーエントリー!F17,種目距離コード,2,0))</f>
      </c>
      <c r="J17" s="14">
        <f>VALUE(リレーエントリー!G17)</f>
        <v>0</v>
      </c>
    </row>
    <row r="18" spans="1:10" ht="12.75">
      <c r="A18">
        <f>IF(リレーエントリー!A18="","",D18*100+リレーエントリー!A18)</f>
      </c>
      <c r="B18">
        <f>IF(リレーエントリー!D18&amp;リレーエントリー!C18="0","",リレーエントリー!D18&amp;リレーエントリー!C18)</f>
      </c>
      <c r="C18">
        <f>IF(A18="","",VLOOKUP('申込金一覧表'!$F$13,所属,3,0))</f>
      </c>
      <c r="D18">
        <f>IF(B18="",0,VLOOKUP('申込金一覧表'!$F$13,所属,2,0))</f>
        <v>0</v>
      </c>
      <c r="E18">
        <f t="shared" si="0"/>
      </c>
      <c r="G18">
        <f>VLOOKUP(リレーエントリー!C18,リレークラスコード,2,0)</f>
        <v>0</v>
      </c>
      <c r="H18">
        <f>VLOOKUP(リレーエントリー!B18,性別,2,0)</f>
        <v>0</v>
      </c>
      <c r="I18">
        <f>IF(リレーエントリー!E18&amp;リレーエントリー!F18="","",VLOOKUP(リレーエントリー!E18&amp;リレーエントリー!F18,種目距離コード,2,0))</f>
      </c>
      <c r="J18" s="14">
        <f>VALUE(リレーエントリー!G18)</f>
        <v>0</v>
      </c>
    </row>
    <row r="19" spans="1:10" ht="12.75">
      <c r="A19">
        <f>IF(リレーエントリー!A19="","",D19*100+リレーエントリー!A19)</f>
      </c>
      <c r="B19">
        <f>IF(リレーエントリー!D19&amp;リレーエントリー!C19="0","",リレーエントリー!D19&amp;リレーエントリー!C19)</f>
      </c>
      <c r="C19">
        <f>IF(A19="","",VLOOKUP('申込金一覧表'!$F$13,所属,3,0))</f>
      </c>
      <c r="D19">
        <f>IF(B19="",0,VLOOKUP('申込金一覧表'!$F$13,所属,2,0))</f>
        <v>0</v>
      </c>
      <c r="E19">
        <f t="shared" si="0"/>
      </c>
      <c r="G19">
        <f>VLOOKUP(リレーエントリー!C19,リレークラスコード,2,0)</f>
        <v>0</v>
      </c>
      <c r="H19">
        <f>VLOOKUP(リレーエントリー!B19,性別,2,0)</f>
        <v>0</v>
      </c>
      <c r="I19">
        <f>IF(リレーエントリー!E19&amp;リレーエントリー!F19="","",VLOOKUP(リレーエントリー!E19&amp;リレーエントリー!F19,種目距離コード,2,0))</f>
      </c>
      <c r="J19" s="14">
        <f>VALUE(リレーエントリー!G19)</f>
        <v>0</v>
      </c>
    </row>
    <row r="20" spans="1:10" ht="12.75">
      <c r="A20">
        <f>IF(リレーエントリー!A20="","",D20*100+リレーエントリー!A20)</f>
      </c>
      <c r="B20">
        <f>IF(リレーエントリー!D20&amp;リレーエントリー!C20="0","",リレーエントリー!D20&amp;リレーエントリー!C20)</f>
      </c>
      <c r="C20">
        <f>IF(A20="","",VLOOKUP('申込金一覧表'!$F$13,所属,3,0))</f>
      </c>
      <c r="D20">
        <f>IF(B20="",0,VLOOKUP('申込金一覧表'!$F$13,所属,2,0))</f>
        <v>0</v>
      </c>
      <c r="E20">
        <f t="shared" si="0"/>
      </c>
      <c r="G20">
        <f>VLOOKUP(リレーエントリー!C20,リレークラスコード,2,0)</f>
        <v>0</v>
      </c>
      <c r="H20">
        <f>VLOOKUP(リレーエントリー!B20,性別,2,0)</f>
        <v>0</v>
      </c>
      <c r="I20">
        <f>IF(リレーエントリー!E20&amp;リレーエントリー!F20="","",VLOOKUP(リレーエントリー!E20&amp;リレーエントリー!F20,種目距離コード,2,0))</f>
      </c>
      <c r="J20" s="14">
        <f>VALUE(リレーエントリー!G20)</f>
        <v>0</v>
      </c>
    </row>
    <row r="21" spans="1:10" ht="12.75">
      <c r="A21">
        <f>IF(リレーエントリー!A21="","",D21*100+リレーエントリー!A21)</f>
      </c>
      <c r="B21">
        <f>IF(リレーエントリー!D21&amp;リレーエントリー!C21="0","",リレーエントリー!D21&amp;リレーエントリー!C21)</f>
      </c>
      <c r="C21">
        <f>IF(A21="","",VLOOKUP('申込金一覧表'!$F$13,所属,3,0))</f>
      </c>
      <c r="D21">
        <f>IF(B21="",0,VLOOKUP('申込金一覧表'!$F$13,所属,2,0))</f>
        <v>0</v>
      </c>
      <c r="E21">
        <f t="shared" si="0"/>
      </c>
      <c r="G21">
        <f>VLOOKUP(リレーエントリー!C21,リレークラスコード,2,0)</f>
        <v>0</v>
      </c>
      <c r="H21">
        <f>VLOOKUP(リレーエントリー!B21,性別,2,0)</f>
        <v>0</v>
      </c>
      <c r="I21">
        <f>IF(リレーエントリー!E21&amp;リレーエントリー!F21="","",VLOOKUP(リレーエントリー!E21&amp;リレーエントリー!F21,種目距離コード,2,0))</f>
      </c>
      <c r="J21" s="14">
        <f>VALUE(リレーエントリー!G21)</f>
        <v>0</v>
      </c>
    </row>
    <row r="22" spans="1:10" ht="12.75">
      <c r="A22">
        <f>IF(リレーエントリー!A22="","",D22*100+リレーエントリー!A22)</f>
      </c>
      <c r="B22">
        <f>IF(リレーエントリー!D22&amp;リレーエントリー!C22="0","",リレーエントリー!D22&amp;リレーエントリー!C22)</f>
      </c>
      <c r="C22">
        <f>IF(A22="","",VLOOKUP('申込金一覧表'!$F$13,所属,3,0))</f>
      </c>
      <c r="D22">
        <f>IF(B22="",0,VLOOKUP('申込金一覧表'!$F$13,所属,2,0))</f>
        <v>0</v>
      </c>
      <c r="E22">
        <f t="shared" si="0"/>
      </c>
      <c r="G22">
        <f>VLOOKUP(リレーエントリー!C22,リレークラスコード,2,0)</f>
        <v>0</v>
      </c>
      <c r="H22">
        <f>VLOOKUP(リレーエントリー!B22,性別,2,0)</f>
        <v>0</v>
      </c>
      <c r="I22">
        <f>IF(リレーエントリー!E22&amp;リレーエントリー!F22="","",VLOOKUP(リレーエントリー!E22&amp;リレーエントリー!F22,種目距離コード,2,0))</f>
      </c>
      <c r="J22" s="14">
        <f>VALUE(リレーエントリー!G22)</f>
        <v>0</v>
      </c>
    </row>
    <row r="23" spans="1:10" ht="12.75">
      <c r="A23">
        <f>IF(リレーエントリー!A23="","",D23*100+リレーエントリー!A23)</f>
      </c>
      <c r="B23">
        <f>IF(リレーエントリー!D23&amp;リレーエントリー!C23="0","",リレーエントリー!D23&amp;リレーエントリー!C23)</f>
      </c>
      <c r="C23">
        <f>IF(A23="","",VLOOKUP('申込金一覧表'!$F$13,所属,3,0))</f>
      </c>
      <c r="D23">
        <f>IF(B23="",0,VLOOKUP('申込金一覧表'!$F$13,所属,2,0))</f>
        <v>0</v>
      </c>
      <c r="E23">
        <f t="shared" si="0"/>
      </c>
      <c r="G23">
        <f>VLOOKUP(リレーエントリー!C23,リレークラスコード,2,0)</f>
        <v>0</v>
      </c>
      <c r="H23">
        <f>VLOOKUP(リレーエントリー!B23,性別,2,0)</f>
        <v>0</v>
      </c>
      <c r="I23">
        <f>IF(リレーエントリー!E23&amp;リレーエントリー!F23="","",VLOOKUP(リレーエントリー!E23&amp;リレーエントリー!F23,種目距離コード,2,0))</f>
      </c>
      <c r="J23" s="14">
        <f>VALUE(リレーエントリー!G23)</f>
        <v>0</v>
      </c>
    </row>
    <row r="24" spans="1:10" ht="12.75">
      <c r="A24">
        <f>IF(リレーエントリー!A24="","",D24*100+リレーエントリー!A24)</f>
      </c>
      <c r="B24">
        <f>IF(リレーエントリー!D24&amp;リレーエントリー!C24="0","",リレーエントリー!D24&amp;リレーエントリー!C24)</f>
      </c>
      <c r="C24">
        <f>IF(A24="","",VLOOKUP('申込金一覧表'!$F$13,所属,3,0))</f>
      </c>
      <c r="D24">
        <f>IF(B24="",0,VLOOKUP('申込金一覧表'!$F$13,所属,2,0))</f>
        <v>0</v>
      </c>
      <c r="E24">
        <f t="shared" si="0"/>
      </c>
      <c r="G24">
        <f>VLOOKUP(リレーエントリー!C24,リレークラスコード,2,0)</f>
        <v>0</v>
      </c>
      <c r="H24">
        <f>VLOOKUP(リレーエントリー!B24,性別,2,0)</f>
        <v>0</v>
      </c>
      <c r="I24">
        <f>IF(リレーエントリー!E24&amp;リレーエントリー!F24="","",VLOOKUP(リレーエントリー!E24&amp;リレーエントリー!F24,種目距離コード,2,0))</f>
      </c>
      <c r="J24" s="14">
        <f>VALUE(リレーエントリー!G24)</f>
        <v>0</v>
      </c>
    </row>
    <row r="25" spans="1:10" ht="12.75">
      <c r="A25">
        <f>IF(リレーエントリー!A25="","",D25*100+リレーエントリー!A25)</f>
      </c>
      <c r="B25">
        <f>IF(リレーエントリー!D25&amp;リレーエントリー!C25="0","",リレーエントリー!D25&amp;リレーエントリー!C25)</f>
      </c>
      <c r="C25">
        <f>IF(A25="","",VLOOKUP('申込金一覧表'!$F$13,所属,3,0))</f>
      </c>
      <c r="D25">
        <f>IF(B25="",0,VLOOKUP('申込金一覧表'!$F$13,所属,2,0))</f>
        <v>0</v>
      </c>
      <c r="E25">
        <f t="shared" si="0"/>
      </c>
      <c r="G25">
        <f>VLOOKUP(リレーエントリー!C25,リレークラスコード,2,0)</f>
        <v>0</v>
      </c>
      <c r="H25">
        <f>VLOOKUP(リレーエントリー!B25,性別,2,0)</f>
        <v>0</v>
      </c>
      <c r="I25">
        <f>IF(リレーエントリー!E25&amp;リレーエントリー!F25="","",VLOOKUP(リレーエントリー!E25&amp;リレーエントリー!F25,種目距離コード,2,0))</f>
      </c>
      <c r="J25" s="14">
        <f>VALUE(リレーエントリー!G25)</f>
        <v>0</v>
      </c>
    </row>
    <row r="26" spans="1:10" ht="12.75">
      <c r="A26">
        <f>IF(リレーエントリー!A26="","",D26*100+リレーエントリー!A26)</f>
      </c>
      <c r="B26">
        <f>IF(リレーエントリー!D26&amp;リレーエントリー!C26="0","",リレーエントリー!D26&amp;リレーエントリー!C26)</f>
      </c>
      <c r="C26">
        <f>IF(A26="","",VLOOKUP('申込金一覧表'!$F$13,所属,3,0))</f>
      </c>
      <c r="D26">
        <f>IF(B26="",0,VLOOKUP('申込金一覧表'!$F$13,所属,2,0))</f>
        <v>0</v>
      </c>
      <c r="E26">
        <f t="shared" si="0"/>
      </c>
      <c r="G26">
        <f>VLOOKUP(リレーエントリー!C26,リレークラスコード,2,0)</f>
        <v>0</v>
      </c>
      <c r="H26">
        <f>VLOOKUP(リレーエントリー!B26,性別,2,0)</f>
        <v>0</v>
      </c>
      <c r="I26">
        <f>IF(リレーエントリー!E26&amp;リレーエントリー!F26="","",VLOOKUP(リレーエントリー!E26&amp;リレーエントリー!F26,種目距離コード,2,0))</f>
      </c>
      <c r="J26" s="14">
        <f>VALUE(リレーエントリー!G26)</f>
        <v>0</v>
      </c>
    </row>
    <row r="27" spans="1:9" ht="12.75">
      <c r="A27">
        <f>IF(リレーエントリー!A27="","",D27*100+リレーエントリー!A27)</f>
      </c>
      <c r="B27">
        <f>IF(リレーエントリー!D27&amp;リレーエントリー!C27="0","",リレーエントリー!D27&amp;リレーエントリー!C27)</f>
      </c>
      <c r="C27">
        <f>IF(A27="","",VLOOKUP('申込金一覧表'!$F$13,所属,3,0))</f>
      </c>
      <c r="D27">
        <f>IF(B27="",0,VLOOKUP('申込金一覧表'!$F$13,所属,2,0))</f>
        <v>0</v>
      </c>
      <c r="E27">
        <f>IF(A27="","",37)</f>
      </c>
      <c r="G27">
        <f>VLOOKUP(リレーエントリー!C27,リレークラスコード,2,0)</f>
        <v>0</v>
      </c>
      <c r="H27">
        <f>VLOOKUP(リレーエントリー!B27,性別,2,0)</f>
        <v>0</v>
      </c>
      <c r="I27">
        <f>IF(リレーエントリー!E27&amp;リレーエントリー!F27="","",VLOOKUP(リレーエントリー!E27&amp;リレーエントリー!F27,種目距離コード,2,0))</f>
      </c>
    </row>
    <row r="28" spans="1:9" ht="12.75">
      <c r="A28">
        <f>IF(リレーエントリー!A28="","",D28*100+リレーエントリー!A28)</f>
      </c>
      <c r="B28">
        <f>IF(リレーエントリー!D28&amp;リレーエントリー!C28="0","",リレーエントリー!D28&amp;リレーエントリー!C28)</f>
      </c>
      <c r="C28">
        <f>IF(A28="","",VLOOKUP('申込金一覧表'!$F$13,所属,3,0))</f>
      </c>
      <c r="D28">
        <f>IF(B28="",0,VLOOKUP('申込金一覧表'!$F$13,所属,2,0))</f>
        <v>0</v>
      </c>
      <c r="E28">
        <f>IF(A28="","",37)</f>
      </c>
      <c r="G28">
        <f>VLOOKUP(リレーエントリー!C28,リレークラスコード,2,0)</f>
        <v>0</v>
      </c>
      <c r="H28">
        <f>VLOOKUP(リレーエントリー!B28,性別,2,0)</f>
        <v>0</v>
      </c>
      <c r="I28">
        <f>IF(リレーエントリー!E28&amp;リレーエントリー!F28="","",VLOOKUP(リレーエントリー!E28&amp;リレーエントリー!F28,種目距離コード,2,0))</f>
      </c>
    </row>
    <row r="29" spans="1:9" ht="12.75">
      <c r="A29">
        <f>IF(リレーエントリー!A29="","",D29*100+リレーエントリー!A29)</f>
      </c>
      <c r="B29">
        <f>IF(リレーエントリー!D29&amp;リレーエントリー!C29="0","",リレーエントリー!D29&amp;リレーエントリー!C29)</f>
      </c>
      <c r="C29">
        <f>IF(A29="","",VLOOKUP('申込金一覧表'!$F$13,所属,3,0))</f>
      </c>
      <c r="D29">
        <f>IF(B29="",0,VLOOKUP('申込金一覧表'!$F$13,所属,2,0))</f>
        <v>0</v>
      </c>
      <c r="E29">
        <f>IF(A29="","",37)</f>
      </c>
      <c r="G29">
        <f>VLOOKUP(リレーエントリー!C29,リレークラスコード,2,0)</f>
        <v>0</v>
      </c>
      <c r="H29">
        <f>VLOOKUP(リレーエントリー!B29,性別,2,0)</f>
        <v>0</v>
      </c>
      <c r="I29">
        <f>IF(リレーエントリー!E29&amp;リレーエントリー!F29="","",VLOOKUP(リレーエントリー!E29&amp;リレーエントリー!F29,種目距離コード,2,0))</f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6" sqref="B6:E6"/>
    </sheetView>
  </sheetViews>
  <sheetFormatPr defaultColWidth="9.00390625" defaultRowHeight="22.5" customHeight="1"/>
  <cols>
    <col min="1" max="1" width="4.00390625" style="42" customWidth="1"/>
    <col min="2" max="2" width="28.75390625" style="42" customWidth="1"/>
    <col min="3" max="3" width="6.375" style="42" customWidth="1"/>
    <col min="4" max="4" width="4.00390625" style="42" customWidth="1"/>
    <col min="5" max="5" width="28.75390625" style="42" customWidth="1"/>
    <col min="6" max="6" width="6.25390625" style="42" customWidth="1"/>
    <col min="7" max="16384" width="9.00390625" style="42" customWidth="1"/>
  </cols>
  <sheetData>
    <row r="1" spans="1:8" ht="22.5" customHeight="1">
      <c r="A1" s="40"/>
      <c r="B1" s="40"/>
      <c r="C1" s="40"/>
      <c r="D1" s="40"/>
      <c r="E1" s="94" t="s">
        <v>151</v>
      </c>
      <c r="F1" s="94"/>
      <c r="G1" s="41"/>
      <c r="H1" s="41"/>
    </row>
    <row r="2" ht="22.5" customHeight="1">
      <c r="A2" s="43" t="s">
        <v>139</v>
      </c>
    </row>
    <row r="4" spans="1:8" ht="22.5" customHeight="1">
      <c r="A4" s="95" t="s">
        <v>140</v>
      </c>
      <c r="B4" s="95"/>
      <c r="C4" s="95"/>
      <c r="D4" s="95"/>
      <c r="E4" s="95"/>
      <c r="F4" s="95"/>
      <c r="G4" s="44"/>
      <c r="H4" s="44"/>
    </row>
    <row r="6" spans="2:8" ht="22.5" customHeight="1">
      <c r="B6" s="60" t="str">
        <f>'申込金一覧表'!B3</f>
        <v>関西マスターズゲームズ　２０２２年度徳島県マスターズ春季水泳競技大会</v>
      </c>
      <c r="C6" s="61"/>
      <c r="D6" s="61"/>
      <c r="E6" s="61"/>
      <c r="F6" s="44"/>
      <c r="G6" s="44"/>
      <c r="H6" s="44"/>
    </row>
    <row r="7" spans="2:8" ht="22.5" customHeight="1">
      <c r="B7" s="46" t="s">
        <v>141</v>
      </c>
      <c r="C7" s="44"/>
      <c r="D7" s="44"/>
      <c r="E7" s="44"/>
      <c r="F7" s="44"/>
      <c r="G7" s="43"/>
      <c r="H7" s="43"/>
    </row>
    <row r="8" spans="2:8" ht="22.5" customHeight="1">
      <c r="B8" s="46" t="s">
        <v>142</v>
      </c>
      <c r="C8" s="44"/>
      <c r="D8" s="44"/>
      <c r="E8" s="44"/>
      <c r="F8" s="44"/>
      <c r="G8" s="43"/>
      <c r="H8" s="43"/>
    </row>
    <row r="10" spans="1:8" s="47" customFormat="1" ht="22.5" customHeight="1">
      <c r="A10" s="96" t="s">
        <v>152</v>
      </c>
      <c r="B10" s="96"/>
      <c r="C10" s="96"/>
      <c r="D10" s="96"/>
      <c r="E10" s="96"/>
      <c r="F10" s="96"/>
      <c r="G10" s="45"/>
      <c r="H10" s="45"/>
    </row>
    <row r="11" s="47" customFormat="1" ht="22.5" customHeight="1"/>
    <row r="12" spans="1:8" s="47" customFormat="1" ht="22.5" customHeight="1">
      <c r="A12" s="96" t="s">
        <v>153</v>
      </c>
      <c r="B12" s="96"/>
      <c r="C12" s="96"/>
      <c r="D12" s="96"/>
      <c r="E12" s="96"/>
      <c r="F12" s="96"/>
      <c r="G12" s="45"/>
      <c r="H12" s="45"/>
    </row>
    <row r="13" s="47" customFormat="1" ht="22.5" customHeight="1"/>
    <row r="14" spans="1:8" s="47" customFormat="1" ht="22.5" customHeight="1">
      <c r="A14" s="96" t="s">
        <v>154</v>
      </c>
      <c r="B14" s="96"/>
      <c r="C14" s="96"/>
      <c r="D14" s="96"/>
      <c r="E14" s="96"/>
      <c r="F14" s="96"/>
      <c r="G14" s="45"/>
      <c r="H14" s="45"/>
    </row>
    <row r="15" s="47" customFormat="1" ht="22.5" customHeight="1"/>
    <row r="16" spans="1:8" s="47" customFormat="1" ht="22.5" customHeight="1">
      <c r="A16" s="96" t="s">
        <v>155</v>
      </c>
      <c r="B16" s="96"/>
      <c r="C16" s="96"/>
      <c r="D16" s="96"/>
      <c r="E16" s="96"/>
      <c r="F16" s="96"/>
      <c r="G16" s="45"/>
      <c r="H16" s="45"/>
    </row>
    <row r="17" s="47" customFormat="1" ht="22.5" customHeight="1"/>
    <row r="18" spans="1:8" ht="22.5" customHeight="1">
      <c r="A18" s="95" t="s">
        <v>143</v>
      </c>
      <c r="B18" s="95"/>
      <c r="C18" s="95"/>
      <c r="D18" s="95"/>
      <c r="E18" s="95"/>
      <c r="F18" s="95"/>
      <c r="G18" s="44"/>
      <c r="H18" s="44"/>
    </row>
    <row r="20" spans="2:8" ht="22.5" customHeight="1">
      <c r="B20" s="43" t="s">
        <v>144</v>
      </c>
      <c r="C20" s="43"/>
      <c r="D20" s="43"/>
      <c r="E20" s="43"/>
      <c r="F20" s="43"/>
      <c r="G20" s="43"/>
      <c r="H20" s="43"/>
    </row>
    <row r="21" spans="2:8" ht="22.5" customHeight="1">
      <c r="B21" s="43" t="s">
        <v>145</v>
      </c>
      <c r="C21" s="43"/>
      <c r="D21" s="43"/>
      <c r="E21" s="43"/>
      <c r="F21" s="43"/>
      <c r="G21" s="43"/>
      <c r="H21" s="43"/>
    </row>
    <row r="23" spans="1:6" ht="22.5" customHeight="1">
      <c r="A23" s="49" t="s">
        <v>146</v>
      </c>
      <c r="B23" s="50" t="s">
        <v>147</v>
      </c>
      <c r="C23" s="50" t="s">
        <v>148</v>
      </c>
      <c r="D23" s="50" t="s">
        <v>146</v>
      </c>
      <c r="E23" s="50" t="s">
        <v>149</v>
      </c>
      <c r="F23" s="50" t="s">
        <v>148</v>
      </c>
    </row>
    <row r="24" spans="1:6" ht="24.75" customHeight="1">
      <c r="A24" s="51">
        <v>1</v>
      </c>
      <c r="B24" s="48"/>
      <c r="C24" s="48"/>
      <c r="D24" s="52">
        <v>11</v>
      </c>
      <c r="E24" s="48"/>
      <c r="F24" s="48"/>
    </row>
    <row r="25" spans="1:6" ht="24.75" customHeight="1">
      <c r="A25" s="51">
        <v>2</v>
      </c>
      <c r="B25" s="48"/>
      <c r="C25" s="48"/>
      <c r="D25" s="52">
        <v>12</v>
      </c>
      <c r="E25" s="48"/>
      <c r="F25" s="48"/>
    </row>
    <row r="26" spans="1:6" ht="24.75" customHeight="1">
      <c r="A26" s="51">
        <v>3</v>
      </c>
      <c r="B26" s="48"/>
      <c r="C26" s="48"/>
      <c r="D26" s="52">
        <v>13</v>
      </c>
      <c r="E26" s="48"/>
      <c r="F26" s="48"/>
    </row>
    <row r="27" spans="1:6" ht="24.75" customHeight="1">
      <c r="A27" s="51">
        <v>4</v>
      </c>
      <c r="B27" s="48"/>
      <c r="C27" s="48"/>
      <c r="D27" s="52">
        <v>14</v>
      </c>
      <c r="E27" s="48"/>
      <c r="F27" s="48"/>
    </row>
    <row r="28" spans="1:6" ht="24.75" customHeight="1">
      <c r="A28" s="51">
        <v>5</v>
      </c>
      <c r="B28" s="48"/>
      <c r="C28" s="48"/>
      <c r="D28" s="52">
        <v>15</v>
      </c>
      <c r="E28" s="48"/>
      <c r="F28" s="48"/>
    </row>
    <row r="29" spans="1:6" ht="24.75" customHeight="1">
      <c r="A29" s="51">
        <v>6</v>
      </c>
      <c r="B29" s="48"/>
      <c r="C29" s="48"/>
      <c r="D29" s="52">
        <v>16</v>
      </c>
      <c r="E29" s="48"/>
      <c r="F29" s="48"/>
    </row>
    <row r="30" spans="1:6" ht="24.75" customHeight="1">
      <c r="A30" s="51">
        <v>7</v>
      </c>
      <c r="B30" s="48"/>
      <c r="C30" s="48"/>
      <c r="D30" s="52">
        <v>17</v>
      </c>
      <c r="E30" s="48"/>
      <c r="F30" s="48"/>
    </row>
    <row r="31" spans="1:6" ht="24.75" customHeight="1">
      <c r="A31" s="51">
        <v>8</v>
      </c>
      <c r="B31" s="48"/>
      <c r="C31" s="48"/>
      <c r="D31" s="52">
        <v>18</v>
      </c>
      <c r="E31" s="48"/>
      <c r="F31" s="48"/>
    </row>
    <row r="32" spans="1:6" ht="24.75" customHeight="1">
      <c r="A32" s="51">
        <v>9</v>
      </c>
      <c r="B32" s="48"/>
      <c r="C32" s="48"/>
      <c r="D32" s="52">
        <v>19</v>
      </c>
      <c r="E32" s="48"/>
      <c r="F32" s="48"/>
    </row>
    <row r="33" spans="1:6" ht="24.75" customHeight="1">
      <c r="A33" s="51">
        <v>10</v>
      </c>
      <c r="B33" s="48"/>
      <c r="C33" s="48"/>
      <c r="D33" s="52">
        <v>20</v>
      </c>
      <c r="E33" s="48"/>
      <c r="F33" s="48" t="s">
        <v>150</v>
      </c>
    </row>
  </sheetData>
  <sheetProtection password="CC3F" sheet="1" objects="1" scenarios="1"/>
  <mergeCells count="7">
    <mergeCell ref="E1:F1"/>
    <mergeCell ref="A4:F4"/>
    <mergeCell ref="A16:F16"/>
    <mergeCell ref="A18:F18"/>
    <mergeCell ref="A10:F10"/>
    <mergeCell ref="A12:F12"/>
    <mergeCell ref="A14:F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Zeros="0" zoomScalePageLayoutView="0" workbookViewId="0" topLeftCell="A1">
      <selection activeCell="H2" sqref="H2"/>
    </sheetView>
  </sheetViews>
  <sheetFormatPr defaultColWidth="9.00390625" defaultRowHeight="13.5"/>
  <cols>
    <col min="1" max="1" width="4.375" style="13" bestFit="1" customWidth="1"/>
    <col min="2" max="2" width="5.25390625" style="9" bestFit="1" customWidth="1"/>
    <col min="3" max="4" width="9.00390625" style="12" customWidth="1"/>
    <col min="5" max="6" width="11.875" style="12" bestFit="1" customWidth="1"/>
    <col min="7" max="7" width="11.625" style="12" bestFit="1" customWidth="1"/>
    <col min="8" max="8" width="7.125" style="18" bestFit="1" customWidth="1"/>
    <col min="9" max="9" width="8.375" style="18" bestFit="1" customWidth="1"/>
    <col min="10" max="10" width="11.375" style="12" bestFit="1" customWidth="1"/>
    <col min="11" max="11" width="6.50390625" style="12" bestFit="1" customWidth="1"/>
    <col min="12" max="12" width="8.125" style="12" bestFit="1" customWidth="1"/>
    <col min="13" max="13" width="11.375" style="12" bestFit="1" customWidth="1"/>
    <col min="14" max="14" width="6.50390625" style="12" bestFit="1" customWidth="1"/>
    <col min="15" max="15" width="8.125" style="12" bestFit="1" customWidth="1"/>
    <col min="16" max="16384" width="9.00390625" style="12" customWidth="1"/>
  </cols>
  <sheetData>
    <row r="1" spans="1:15" s="9" customFormat="1" ht="12.75">
      <c r="A1" s="6" t="s">
        <v>49</v>
      </c>
      <c r="B1" s="8" t="s">
        <v>28</v>
      </c>
      <c r="C1" s="8" t="s">
        <v>38</v>
      </c>
      <c r="D1" s="8" t="s">
        <v>24</v>
      </c>
      <c r="E1" s="8" t="s">
        <v>50</v>
      </c>
      <c r="F1" s="8" t="s">
        <v>51</v>
      </c>
      <c r="G1" s="8" t="s">
        <v>29</v>
      </c>
      <c r="H1" s="6" t="s">
        <v>30</v>
      </c>
      <c r="I1" s="6" t="s">
        <v>31</v>
      </c>
      <c r="J1" s="8" t="s">
        <v>32</v>
      </c>
      <c r="K1" s="8" t="s">
        <v>33</v>
      </c>
      <c r="L1" s="8" t="s">
        <v>34</v>
      </c>
      <c r="M1" s="8" t="s">
        <v>35</v>
      </c>
      <c r="N1" s="8" t="s">
        <v>36</v>
      </c>
      <c r="O1" s="8" t="s">
        <v>37</v>
      </c>
    </row>
    <row r="2" spans="1:15" ht="12.75">
      <c r="A2" s="7">
        <f>IF(B2&gt;0,1,"")</f>
      </c>
      <c r="B2" s="8"/>
      <c r="C2" s="10"/>
      <c r="D2" s="10"/>
      <c r="E2" s="10"/>
      <c r="F2" s="10"/>
      <c r="G2" s="15"/>
      <c r="H2" s="17">
        <f ca="1">IF(G2&gt;0,YEAR(NOW())-YEAR(G2),0)</f>
        <v>0</v>
      </c>
      <c r="I2" s="6">
        <f>VLOOKUP(H2,'参照'!$I$1:$J$85,2,0)</f>
        <v>0</v>
      </c>
      <c r="J2" s="10"/>
      <c r="K2" s="10"/>
      <c r="L2" s="16"/>
      <c r="M2" s="10"/>
      <c r="N2" s="10"/>
      <c r="O2" s="16"/>
    </row>
    <row r="3" spans="1:15" ht="12.75">
      <c r="A3" s="7">
        <f>IF(B3&gt;0,A2+1,"")</f>
      </c>
      <c r="B3" s="8"/>
      <c r="C3" s="10"/>
      <c r="D3" s="10"/>
      <c r="E3" s="10"/>
      <c r="F3" s="10"/>
      <c r="G3" s="15"/>
      <c r="H3" s="17">
        <f aca="true" ca="1" t="shared" si="0" ref="H3:H51">IF(G3&gt;0,YEAR(NOW())-YEAR(G3),0)</f>
        <v>0</v>
      </c>
      <c r="I3" s="6">
        <f>VLOOKUP(H3,'参照'!$I$1:$J$85,2,0)</f>
        <v>0</v>
      </c>
      <c r="J3" s="10"/>
      <c r="K3" s="10"/>
      <c r="L3" s="16"/>
      <c r="M3" s="10"/>
      <c r="N3" s="10"/>
      <c r="O3" s="16"/>
    </row>
    <row r="4" spans="1:15" ht="12.75">
      <c r="A4" s="7">
        <f aca="true" t="shared" si="1" ref="A4:A51">IF(B4&gt;0,A3+1,"")</f>
      </c>
      <c r="B4" s="8"/>
      <c r="C4" s="10"/>
      <c r="D4" s="10"/>
      <c r="E4" s="10"/>
      <c r="F4" s="10"/>
      <c r="G4" s="15"/>
      <c r="H4" s="17">
        <f ca="1" t="shared" si="0"/>
        <v>0</v>
      </c>
      <c r="I4" s="6">
        <f>VLOOKUP(H4,'参照'!$I$1:$J$85,2,0)</f>
        <v>0</v>
      </c>
      <c r="J4" s="10"/>
      <c r="K4" s="10"/>
      <c r="L4" s="16"/>
      <c r="M4" s="10"/>
      <c r="N4" s="10"/>
      <c r="O4" s="16"/>
    </row>
    <row r="5" spans="1:15" ht="12.75">
      <c r="A5" s="7">
        <f t="shared" si="1"/>
      </c>
      <c r="B5" s="8"/>
      <c r="C5" s="10"/>
      <c r="D5" s="10"/>
      <c r="E5" s="10"/>
      <c r="F5" s="10"/>
      <c r="G5" s="15"/>
      <c r="H5" s="17">
        <f ca="1" t="shared" si="0"/>
        <v>0</v>
      </c>
      <c r="I5" s="6">
        <f>VLOOKUP(H5,'参照'!$I$1:$J$85,2,0)</f>
        <v>0</v>
      </c>
      <c r="J5" s="10"/>
      <c r="K5" s="10"/>
      <c r="L5" s="16"/>
      <c r="M5" s="10"/>
      <c r="N5" s="10"/>
      <c r="O5" s="16"/>
    </row>
    <row r="6" spans="1:15" ht="12.75">
      <c r="A6" s="7">
        <f t="shared" si="1"/>
      </c>
      <c r="B6" s="8"/>
      <c r="C6" s="10"/>
      <c r="D6" s="10"/>
      <c r="E6" s="10"/>
      <c r="F6" s="10"/>
      <c r="G6" s="15"/>
      <c r="H6" s="17">
        <f ca="1" t="shared" si="0"/>
        <v>0</v>
      </c>
      <c r="I6" s="6">
        <f>VLOOKUP(H6,'参照'!$I$1:$J$85,2,0)</f>
        <v>0</v>
      </c>
      <c r="J6" s="10"/>
      <c r="K6" s="10"/>
      <c r="L6" s="16"/>
      <c r="M6" s="10"/>
      <c r="N6" s="10"/>
      <c r="O6" s="16"/>
    </row>
    <row r="7" spans="1:15" ht="12.75">
      <c r="A7" s="7">
        <f t="shared" si="1"/>
      </c>
      <c r="B7" s="8"/>
      <c r="C7" s="10"/>
      <c r="D7" s="10"/>
      <c r="E7" s="10"/>
      <c r="F7" s="10"/>
      <c r="G7" s="15"/>
      <c r="H7" s="17">
        <f ca="1" t="shared" si="0"/>
        <v>0</v>
      </c>
      <c r="I7" s="6">
        <f>VLOOKUP(H7,'参照'!$I$1:$J$85,2,0)</f>
        <v>0</v>
      </c>
      <c r="J7" s="10"/>
      <c r="K7" s="10"/>
      <c r="L7" s="16"/>
      <c r="M7" s="10"/>
      <c r="N7" s="10"/>
      <c r="O7" s="16"/>
    </row>
    <row r="8" spans="1:15" ht="12.75">
      <c r="A8" s="7">
        <f t="shared" si="1"/>
      </c>
      <c r="B8" s="8"/>
      <c r="C8" s="10"/>
      <c r="D8" s="10"/>
      <c r="E8" s="10"/>
      <c r="F8" s="10"/>
      <c r="G8" s="15"/>
      <c r="H8" s="17">
        <f ca="1" t="shared" si="0"/>
        <v>0</v>
      </c>
      <c r="I8" s="6">
        <f>VLOOKUP(H8,'参照'!$I$1:$J$85,2,0)</f>
        <v>0</v>
      </c>
      <c r="J8" s="10"/>
      <c r="K8" s="10"/>
      <c r="L8" s="16"/>
      <c r="M8" s="10"/>
      <c r="N8" s="10"/>
      <c r="O8" s="16"/>
    </row>
    <row r="9" spans="1:15" ht="12.75">
      <c r="A9" s="7">
        <f t="shared" si="1"/>
      </c>
      <c r="B9" s="8"/>
      <c r="C9" s="10"/>
      <c r="D9" s="10"/>
      <c r="E9" s="10"/>
      <c r="F9" s="10"/>
      <c r="G9" s="15"/>
      <c r="H9" s="17">
        <f ca="1" t="shared" si="0"/>
        <v>0</v>
      </c>
      <c r="I9" s="6">
        <f>VLOOKUP(H9,'参照'!$I$1:$J$85,2,0)</f>
        <v>0</v>
      </c>
      <c r="J9" s="10"/>
      <c r="K9" s="10"/>
      <c r="L9" s="16"/>
      <c r="M9" s="10"/>
      <c r="N9" s="10"/>
      <c r="O9" s="16"/>
    </row>
    <row r="10" spans="1:15" ht="12.75">
      <c r="A10" s="7">
        <f t="shared" si="1"/>
      </c>
      <c r="B10" s="8"/>
      <c r="C10" s="10"/>
      <c r="D10" s="10"/>
      <c r="E10" s="10"/>
      <c r="F10" s="10"/>
      <c r="G10" s="15"/>
      <c r="H10" s="17">
        <f ca="1" t="shared" si="0"/>
        <v>0</v>
      </c>
      <c r="I10" s="6">
        <f>VLOOKUP(H10,'参照'!$I$1:$J$85,2,0)</f>
        <v>0</v>
      </c>
      <c r="J10" s="10"/>
      <c r="K10" s="10"/>
      <c r="L10" s="16"/>
      <c r="M10" s="10"/>
      <c r="N10" s="10"/>
      <c r="O10" s="16"/>
    </row>
    <row r="11" spans="1:15" ht="12.75">
      <c r="A11" s="7">
        <f t="shared" si="1"/>
      </c>
      <c r="B11" s="8"/>
      <c r="C11" s="10"/>
      <c r="D11" s="10"/>
      <c r="E11" s="10"/>
      <c r="F11" s="10"/>
      <c r="G11" s="15"/>
      <c r="H11" s="17">
        <f ca="1" t="shared" si="0"/>
        <v>0</v>
      </c>
      <c r="I11" s="6">
        <f>VLOOKUP(H11,'参照'!$I$1:$J$85,2,0)</f>
        <v>0</v>
      </c>
      <c r="J11" s="10"/>
      <c r="K11" s="10"/>
      <c r="L11" s="16"/>
      <c r="M11" s="10"/>
      <c r="N11" s="10"/>
      <c r="O11" s="16"/>
    </row>
    <row r="12" spans="1:15" ht="12.75">
      <c r="A12" s="7">
        <f t="shared" si="1"/>
      </c>
      <c r="B12" s="8"/>
      <c r="C12" s="10"/>
      <c r="D12" s="10"/>
      <c r="E12" s="10"/>
      <c r="F12" s="10"/>
      <c r="G12" s="15"/>
      <c r="H12" s="17">
        <f ca="1" t="shared" si="0"/>
        <v>0</v>
      </c>
      <c r="I12" s="6">
        <f>VLOOKUP(H12,'参照'!$I$1:$J$85,2,0)</f>
        <v>0</v>
      </c>
      <c r="J12" s="10"/>
      <c r="K12" s="10"/>
      <c r="L12" s="16"/>
      <c r="M12" s="10"/>
      <c r="N12" s="10"/>
      <c r="O12" s="16"/>
    </row>
    <row r="13" spans="1:15" ht="12.75">
      <c r="A13" s="7">
        <f t="shared" si="1"/>
      </c>
      <c r="B13" s="8"/>
      <c r="C13" s="10"/>
      <c r="D13" s="10"/>
      <c r="E13" s="10"/>
      <c r="F13" s="10"/>
      <c r="G13" s="15"/>
      <c r="H13" s="17">
        <f ca="1" t="shared" si="0"/>
        <v>0</v>
      </c>
      <c r="I13" s="6">
        <f>VLOOKUP(H13,'参照'!$I$1:$J$85,2,0)</f>
        <v>0</v>
      </c>
      <c r="J13" s="10"/>
      <c r="K13" s="10"/>
      <c r="L13" s="16"/>
      <c r="M13" s="10"/>
      <c r="N13" s="10"/>
      <c r="O13" s="16"/>
    </row>
    <row r="14" spans="1:15" ht="12.75">
      <c r="A14" s="7">
        <f t="shared" si="1"/>
      </c>
      <c r="B14" s="8"/>
      <c r="C14" s="10"/>
      <c r="D14" s="10"/>
      <c r="E14" s="10"/>
      <c r="F14" s="10"/>
      <c r="G14" s="15"/>
      <c r="H14" s="17">
        <f ca="1" t="shared" si="0"/>
        <v>0</v>
      </c>
      <c r="I14" s="6">
        <f>VLOOKUP(H14,'参照'!$I$1:$J$85,2,0)</f>
        <v>0</v>
      </c>
      <c r="J14" s="10"/>
      <c r="K14" s="10"/>
      <c r="L14" s="16"/>
      <c r="M14" s="10"/>
      <c r="N14" s="10"/>
      <c r="O14" s="16"/>
    </row>
    <row r="15" spans="1:15" ht="12.75">
      <c r="A15" s="7">
        <f t="shared" si="1"/>
      </c>
      <c r="B15" s="8"/>
      <c r="C15" s="10"/>
      <c r="D15" s="10"/>
      <c r="E15" s="10"/>
      <c r="F15" s="10"/>
      <c r="G15" s="15"/>
      <c r="H15" s="17">
        <f ca="1" t="shared" si="0"/>
        <v>0</v>
      </c>
      <c r="I15" s="6">
        <f>VLOOKUP(H15,'参照'!$I$1:$J$85,2,0)</f>
        <v>0</v>
      </c>
      <c r="J15" s="10"/>
      <c r="K15" s="10"/>
      <c r="L15" s="16"/>
      <c r="M15" s="10"/>
      <c r="N15" s="10"/>
      <c r="O15" s="16"/>
    </row>
    <row r="16" spans="1:15" ht="12.75">
      <c r="A16" s="7">
        <f t="shared" si="1"/>
      </c>
      <c r="B16" s="8"/>
      <c r="C16" s="10"/>
      <c r="D16" s="10"/>
      <c r="E16" s="10"/>
      <c r="F16" s="10"/>
      <c r="G16" s="15"/>
      <c r="H16" s="17">
        <f ca="1" t="shared" si="0"/>
        <v>0</v>
      </c>
      <c r="I16" s="6">
        <f>VLOOKUP(H16,'参照'!$I$1:$J$85,2,0)</f>
        <v>0</v>
      </c>
      <c r="J16" s="10"/>
      <c r="K16" s="10"/>
      <c r="L16" s="16"/>
      <c r="M16" s="10"/>
      <c r="N16" s="10"/>
      <c r="O16" s="16"/>
    </row>
    <row r="17" spans="1:15" ht="12.75">
      <c r="A17" s="7">
        <f t="shared" si="1"/>
      </c>
      <c r="B17" s="8"/>
      <c r="C17" s="10"/>
      <c r="D17" s="10"/>
      <c r="E17" s="10"/>
      <c r="F17" s="10"/>
      <c r="G17" s="15"/>
      <c r="H17" s="17">
        <f ca="1" t="shared" si="0"/>
        <v>0</v>
      </c>
      <c r="I17" s="6">
        <f>VLOOKUP(H17,'参照'!$I$1:$J$85,2,0)</f>
        <v>0</v>
      </c>
      <c r="J17" s="10"/>
      <c r="K17" s="10"/>
      <c r="L17" s="16"/>
      <c r="M17" s="10"/>
      <c r="N17" s="10"/>
      <c r="O17" s="16"/>
    </row>
    <row r="18" spans="1:15" ht="12.75">
      <c r="A18" s="7">
        <f t="shared" si="1"/>
      </c>
      <c r="B18" s="8"/>
      <c r="C18" s="10"/>
      <c r="D18" s="10"/>
      <c r="E18" s="10"/>
      <c r="F18" s="10"/>
      <c r="G18" s="15"/>
      <c r="H18" s="17">
        <f ca="1" t="shared" si="0"/>
        <v>0</v>
      </c>
      <c r="I18" s="6">
        <f>VLOOKUP(H18,'参照'!$I$1:$J$85,2,0)</f>
        <v>0</v>
      </c>
      <c r="J18" s="10"/>
      <c r="K18" s="10"/>
      <c r="L18" s="16"/>
      <c r="M18" s="10"/>
      <c r="N18" s="10"/>
      <c r="O18" s="16"/>
    </row>
    <row r="19" spans="1:15" ht="12.75">
      <c r="A19" s="7">
        <f t="shared" si="1"/>
      </c>
      <c r="B19" s="8"/>
      <c r="C19" s="10"/>
      <c r="D19" s="10"/>
      <c r="E19" s="10"/>
      <c r="F19" s="10"/>
      <c r="G19" s="15"/>
      <c r="H19" s="17">
        <f ca="1" t="shared" si="0"/>
        <v>0</v>
      </c>
      <c r="I19" s="6">
        <f>VLOOKUP(H19,'参照'!$I$1:$J$85,2,0)</f>
        <v>0</v>
      </c>
      <c r="J19" s="10"/>
      <c r="K19" s="10"/>
      <c r="L19" s="16"/>
      <c r="M19" s="10"/>
      <c r="N19" s="10"/>
      <c r="O19" s="16"/>
    </row>
    <row r="20" spans="1:15" ht="12.75">
      <c r="A20" s="7">
        <f t="shared" si="1"/>
      </c>
      <c r="B20" s="8"/>
      <c r="C20" s="10"/>
      <c r="D20" s="10"/>
      <c r="E20" s="10"/>
      <c r="F20" s="10"/>
      <c r="G20" s="15"/>
      <c r="H20" s="17">
        <f ca="1" t="shared" si="0"/>
        <v>0</v>
      </c>
      <c r="I20" s="6">
        <f>VLOOKUP(H20,'参照'!$I$1:$J$85,2,0)</f>
        <v>0</v>
      </c>
      <c r="J20" s="10"/>
      <c r="K20" s="10"/>
      <c r="L20" s="16"/>
      <c r="M20" s="10"/>
      <c r="N20" s="10"/>
      <c r="O20" s="16"/>
    </row>
    <row r="21" spans="1:15" ht="12.75">
      <c r="A21" s="7">
        <f t="shared" si="1"/>
      </c>
      <c r="B21" s="8"/>
      <c r="C21" s="10"/>
      <c r="D21" s="10"/>
      <c r="E21" s="10"/>
      <c r="F21" s="10"/>
      <c r="G21" s="15"/>
      <c r="H21" s="17">
        <f ca="1" t="shared" si="0"/>
        <v>0</v>
      </c>
      <c r="I21" s="6">
        <f>VLOOKUP(H21,'参照'!$I$1:$J$85,2,0)</f>
        <v>0</v>
      </c>
      <c r="J21" s="10"/>
      <c r="K21" s="10"/>
      <c r="L21" s="16"/>
      <c r="M21" s="10"/>
      <c r="N21" s="10"/>
      <c r="O21" s="16"/>
    </row>
    <row r="22" spans="1:15" ht="12.75">
      <c r="A22" s="7">
        <f t="shared" si="1"/>
      </c>
      <c r="B22" s="8"/>
      <c r="C22" s="10"/>
      <c r="D22" s="10"/>
      <c r="E22" s="10"/>
      <c r="F22" s="10"/>
      <c r="G22" s="15"/>
      <c r="H22" s="17">
        <f ca="1" t="shared" si="0"/>
        <v>0</v>
      </c>
      <c r="I22" s="6">
        <f>VLOOKUP(H22,'参照'!$I$1:$J$85,2,0)</f>
        <v>0</v>
      </c>
      <c r="J22" s="10"/>
      <c r="K22" s="10"/>
      <c r="L22" s="16"/>
      <c r="M22" s="10"/>
      <c r="N22" s="10"/>
      <c r="O22" s="16"/>
    </row>
    <row r="23" spans="1:15" ht="12.75">
      <c r="A23" s="7">
        <f t="shared" si="1"/>
      </c>
      <c r="B23" s="8"/>
      <c r="C23" s="10"/>
      <c r="D23" s="10"/>
      <c r="E23" s="10"/>
      <c r="F23" s="10"/>
      <c r="G23" s="15"/>
      <c r="H23" s="17">
        <f ca="1" t="shared" si="0"/>
        <v>0</v>
      </c>
      <c r="I23" s="6">
        <f>VLOOKUP(H23,'参照'!$I$1:$J$85,2,0)</f>
        <v>0</v>
      </c>
      <c r="J23" s="10"/>
      <c r="K23" s="10"/>
      <c r="L23" s="16"/>
      <c r="M23" s="10"/>
      <c r="N23" s="10"/>
      <c r="O23" s="16"/>
    </row>
    <row r="24" spans="1:15" ht="12.75">
      <c r="A24" s="7">
        <f t="shared" si="1"/>
      </c>
      <c r="B24" s="8"/>
      <c r="C24" s="10"/>
      <c r="D24" s="10"/>
      <c r="E24" s="10"/>
      <c r="F24" s="10"/>
      <c r="G24" s="15"/>
      <c r="H24" s="17">
        <f ca="1" t="shared" si="0"/>
        <v>0</v>
      </c>
      <c r="I24" s="6">
        <f>VLOOKUP(H24,'参照'!$I$1:$J$85,2,0)</f>
        <v>0</v>
      </c>
      <c r="J24" s="10"/>
      <c r="K24" s="10"/>
      <c r="L24" s="16"/>
      <c r="M24" s="10"/>
      <c r="N24" s="10"/>
      <c r="O24" s="16"/>
    </row>
    <row r="25" spans="1:15" ht="12.75">
      <c r="A25" s="7">
        <f t="shared" si="1"/>
      </c>
      <c r="B25" s="8"/>
      <c r="C25" s="10"/>
      <c r="D25" s="10"/>
      <c r="E25" s="10"/>
      <c r="F25" s="10"/>
      <c r="G25" s="15"/>
      <c r="H25" s="17">
        <f ca="1" t="shared" si="0"/>
        <v>0</v>
      </c>
      <c r="I25" s="6">
        <f>VLOOKUP(H25,'参照'!$I$1:$J$85,2,0)</f>
        <v>0</v>
      </c>
      <c r="J25" s="10"/>
      <c r="K25" s="10"/>
      <c r="L25" s="16"/>
      <c r="M25" s="10"/>
      <c r="N25" s="10"/>
      <c r="O25" s="16"/>
    </row>
    <row r="26" spans="1:15" ht="12.75">
      <c r="A26" s="7">
        <f t="shared" si="1"/>
      </c>
      <c r="B26" s="8"/>
      <c r="C26" s="10"/>
      <c r="D26" s="10"/>
      <c r="E26" s="10"/>
      <c r="F26" s="10"/>
      <c r="G26" s="15"/>
      <c r="H26" s="17">
        <f ca="1" t="shared" si="0"/>
        <v>0</v>
      </c>
      <c r="I26" s="6">
        <f>VLOOKUP(H26,'参照'!$I$1:$J$85,2,0)</f>
        <v>0</v>
      </c>
      <c r="J26" s="10"/>
      <c r="K26" s="10"/>
      <c r="L26" s="16"/>
      <c r="M26" s="10"/>
      <c r="N26" s="10"/>
      <c r="O26" s="16"/>
    </row>
    <row r="27" spans="1:15" ht="12.75">
      <c r="A27" s="7">
        <f t="shared" si="1"/>
      </c>
      <c r="B27" s="8"/>
      <c r="C27" s="10"/>
      <c r="D27" s="10"/>
      <c r="E27" s="10"/>
      <c r="F27" s="10"/>
      <c r="G27" s="15"/>
      <c r="H27" s="17">
        <f ca="1" t="shared" si="0"/>
        <v>0</v>
      </c>
      <c r="I27" s="6">
        <f>VLOOKUP(H27,'参照'!$I$1:$J$85,2,0)</f>
        <v>0</v>
      </c>
      <c r="J27" s="10"/>
      <c r="K27" s="10"/>
      <c r="L27" s="16"/>
      <c r="M27" s="10"/>
      <c r="N27" s="10"/>
      <c r="O27" s="16"/>
    </row>
    <row r="28" spans="1:15" ht="12.75">
      <c r="A28" s="7">
        <f t="shared" si="1"/>
      </c>
      <c r="B28" s="8"/>
      <c r="C28" s="10"/>
      <c r="D28" s="10"/>
      <c r="E28" s="10"/>
      <c r="F28" s="10"/>
      <c r="G28" s="15"/>
      <c r="H28" s="17">
        <f ca="1" t="shared" si="0"/>
        <v>0</v>
      </c>
      <c r="I28" s="6">
        <f>VLOOKUP(H28,'参照'!$I$1:$J$85,2,0)</f>
        <v>0</v>
      </c>
      <c r="J28" s="10"/>
      <c r="K28" s="10"/>
      <c r="L28" s="16"/>
      <c r="M28" s="10"/>
      <c r="N28" s="10"/>
      <c r="O28" s="16"/>
    </row>
    <row r="29" spans="1:15" ht="12.75">
      <c r="A29" s="7">
        <f t="shared" si="1"/>
      </c>
      <c r="B29" s="8"/>
      <c r="C29" s="10"/>
      <c r="D29" s="10"/>
      <c r="E29" s="10"/>
      <c r="F29" s="10"/>
      <c r="G29" s="15"/>
      <c r="H29" s="17">
        <f ca="1" t="shared" si="0"/>
        <v>0</v>
      </c>
      <c r="I29" s="6">
        <f>VLOOKUP(H29,'参照'!$I$1:$J$85,2,0)</f>
        <v>0</v>
      </c>
      <c r="J29" s="10"/>
      <c r="K29" s="10"/>
      <c r="L29" s="16"/>
      <c r="M29" s="10"/>
      <c r="N29" s="10"/>
      <c r="O29" s="16"/>
    </row>
    <row r="30" spans="1:15" ht="12.75">
      <c r="A30" s="7">
        <f t="shared" si="1"/>
      </c>
      <c r="B30" s="8"/>
      <c r="C30" s="10"/>
      <c r="D30" s="10"/>
      <c r="E30" s="10"/>
      <c r="F30" s="10"/>
      <c r="G30" s="15"/>
      <c r="H30" s="17">
        <f ca="1" t="shared" si="0"/>
        <v>0</v>
      </c>
      <c r="I30" s="6">
        <f>VLOOKUP(H30,'参照'!$I$1:$J$85,2,0)</f>
        <v>0</v>
      </c>
      <c r="J30" s="10"/>
      <c r="K30" s="10"/>
      <c r="L30" s="16"/>
      <c r="M30" s="10"/>
      <c r="N30" s="10"/>
      <c r="O30" s="16"/>
    </row>
    <row r="31" spans="1:15" ht="12.75">
      <c r="A31" s="7">
        <f t="shared" si="1"/>
      </c>
      <c r="B31" s="8"/>
      <c r="C31" s="10"/>
      <c r="D31" s="10"/>
      <c r="E31" s="10"/>
      <c r="F31" s="10"/>
      <c r="G31" s="15"/>
      <c r="H31" s="17">
        <f ca="1" t="shared" si="0"/>
        <v>0</v>
      </c>
      <c r="I31" s="6">
        <f>VLOOKUP(H31,'参照'!$I$1:$J$85,2,0)</f>
        <v>0</v>
      </c>
      <c r="J31" s="10"/>
      <c r="K31" s="10"/>
      <c r="L31" s="16"/>
      <c r="M31" s="10"/>
      <c r="N31" s="10"/>
      <c r="O31" s="16"/>
    </row>
    <row r="32" spans="1:15" ht="12.75">
      <c r="A32" s="7">
        <f t="shared" si="1"/>
      </c>
      <c r="B32" s="8"/>
      <c r="C32" s="10"/>
      <c r="D32" s="10"/>
      <c r="E32" s="10"/>
      <c r="F32" s="10"/>
      <c r="G32" s="15"/>
      <c r="H32" s="17">
        <f ca="1" t="shared" si="0"/>
        <v>0</v>
      </c>
      <c r="I32" s="6">
        <f>VLOOKUP(H32,'参照'!$I$1:$J$85,2,0)</f>
        <v>0</v>
      </c>
      <c r="J32" s="10"/>
      <c r="K32" s="10"/>
      <c r="L32" s="16"/>
      <c r="M32" s="10"/>
      <c r="N32" s="10"/>
      <c r="O32" s="16"/>
    </row>
    <row r="33" spans="1:15" ht="12.75">
      <c r="A33" s="7">
        <f t="shared" si="1"/>
      </c>
      <c r="B33" s="8"/>
      <c r="C33" s="10"/>
      <c r="D33" s="10"/>
      <c r="E33" s="10"/>
      <c r="F33" s="10"/>
      <c r="G33" s="15"/>
      <c r="H33" s="17">
        <f ca="1" t="shared" si="0"/>
        <v>0</v>
      </c>
      <c r="I33" s="6">
        <f>VLOOKUP(H33,'参照'!$I$1:$J$85,2,0)</f>
        <v>0</v>
      </c>
      <c r="J33" s="10"/>
      <c r="K33" s="10"/>
      <c r="L33" s="16"/>
      <c r="M33" s="10"/>
      <c r="N33" s="10"/>
      <c r="O33" s="16"/>
    </row>
    <row r="34" spans="1:15" ht="12.75">
      <c r="A34" s="7">
        <f t="shared" si="1"/>
      </c>
      <c r="B34" s="8"/>
      <c r="C34" s="10"/>
      <c r="D34" s="10"/>
      <c r="E34" s="10"/>
      <c r="F34" s="10"/>
      <c r="G34" s="15"/>
      <c r="H34" s="17">
        <f ca="1" t="shared" si="0"/>
        <v>0</v>
      </c>
      <c r="I34" s="6">
        <f>VLOOKUP(H34,'参照'!$I$1:$J$85,2,0)</f>
        <v>0</v>
      </c>
      <c r="J34" s="10"/>
      <c r="K34" s="10"/>
      <c r="L34" s="16"/>
      <c r="M34" s="10"/>
      <c r="N34" s="10"/>
      <c r="O34" s="16"/>
    </row>
    <row r="35" spans="1:15" ht="12.75">
      <c r="A35" s="7">
        <f t="shared" si="1"/>
      </c>
      <c r="B35" s="8"/>
      <c r="C35" s="10"/>
      <c r="D35" s="10"/>
      <c r="E35" s="10"/>
      <c r="F35" s="10"/>
      <c r="G35" s="15"/>
      <c r="H35" s="17">
        <f ca="1" t="shared" si="0"/>
        <v>0</v>
      </c>
      <c r="I35" s="6">
        <f>VLOOKUP(H35,'参照'!$I$1:$J$85,2,0)</f>
        <v>0</v>
      </c>
      <c r="J35" s="10"/>
      <c r="K35" s="10"/>
      <c r="L35" s="16"/>
      <c r="M35" s="10"/>
      <c r="N35" s="10"/>
      <c r="O35" s="16"/>
    </row>
    <row r="36" spans="1:15" ht="12.75">
      <c r="A36" s="7">
        <f t="shared" si="1"/>
      </c>
      <c r="B36" s="8"/>
      <c r="C36" s="10"/>
      <c r="D36" s="10"/>
      <c r="E36" s="10"/>
      <c r="F36" s="10"/>
      <c r="G36" s="15"/>
      <c r="H36" s="17">
        <f ca="1" t="shared" si="0"/>
        <v>0</v>
      </c>
      <c r="I36" s="6">
        <f>VLOOKUP(H36,'参照'!$I$1:$J$85,2,0)</f>
        <v>0</v>
      </c>
      <c r="J36" s="10"/>
      <c r="K36" s="10"/>
      <c r="L36" s="16"/>
      <c r="M36" s="10"/>
      <c r="N36" s="10"/>
      <c r="O36" s="16"/>
    </row>
    <row r="37" spans="1:15" ht="12.75">
      <c r="A37" s="7">
        <f t="shared" si="1"/>
      </c>
      <c r="B37" s="8"/>
      <c r="C37" s="10"/>
      <c r="D37" s="10"/>
      <c r="E37" s="10"/>
      <c r="F37" s="10"/>
      <c r="G37" s="15"/>
      <c r="H37" s="17">
        <f ca="1" t="shared" si="0"/>
        <v>0</v>
      </c>
      <c r="I37" s="6">
        <f>VLOOKUP(H37,'参照'!$I$1:$J$85,2,0)</f>
        <v>0</v>
      </c>
      <c r="J37" s="10"/>
      <c r="K37" s="10"/>
      <c r="L37" s="16"/>
      <c r="M37" s="10"/>
      <c r="N37" s="10"/>
      <c r="O37" s="16"/>
    </row>
    <row r="38" spans="1:15" ht="12.75">
      <c r="A38" s="7">
        <f t="shared" si="1"/>
      </c>
      <c r="B38" s="8"/>
      <c r="C38" s="10"/>
      <c r="D38" s="10"/>
      <c r="E38" s="10"/>
      <c r="F38" s="10"/>
      <c r="G38" s="15"/>
      <c r="H38" s="17">
        <f ca="1" t="shared" si="0"/>
        <v>0</v>
      </c>
      <c r="I38" s="6">
        <f>VLOOKUP(H38,'参照'!$I$1:$J$85,2,0)</f>
        <v>0</v>
      </c>
      <c r="J38" s="10"/>
      <c r="K38" s="10"/>
      <c r="L38" s="16"/>
      <c r="M38" s="10"/>
      <c r="N38" s="10"/>
      <c r="O38" s="16"/>
    </row>
    <row r="39" spans="1:15" ht="12.75">
      <c r="A39" s="7">
        <f t="shared" si="1"/>
      </c>
      <c r="B39" s="8"/>
      <c r="C39" s="10"/>
      <c r="D39" s="10"/>
      <c r="E39" s="10"/>
      <c r="F39" s="10"/>
      <c r="G39" s="15"/>
      <c r="H39" s="17">
        <f ca="1" t="shared" si="0"/>
        <v>0</v>
      </c>
      <c r="I39" s="6">
        <f>VLOOKUP(H39,'参照'!$I$1:$J$85,2,0)</f>
        <v>0</v>
      </c>
      <c r="J39" s="10"/>
      <c r="K39" s="10"/>
      <c r="L39" s="16"/>
      <c r="M39" s="10"/>
      <c r="N39" s="10"/>
      <c r="O39" s="16"/>
    </row>
    <row r="40" spans="1:15" ht="12.75">
      <c r="A40" s="7">
        <f t="shared" si="1"/>
      </c>
      <c r="B40" s="8"/>
      <c r="C40" s="10"/>
      <c r="D40" s="10"/>
      <c r="E40" s="10"/>
      <c r="F40" s="10"/>
      <c r="G40" s="15"/>
      <c r="H40" s="17">
        <f ca="1" t="shared" si="0"/>
        <v>0</v>
      </c>
      <c r="I40" s="6">
        <f>VLOOKUP(H40,'参照'!$I$1:$J$85,2,0)</f>
        <v>0</v>
      </c>
      <c r="J40" s="10"/>
      <c r="K40" s="10"/>
      <c r="L40" s="16"/>
      <c r="M40" s="10"/>
      <c r="N40" s="10"/>
      <c r="O40" s="16"/>
    </row>
    <row r="41" spans="1:15" ht="12.75">
      <c r="A41" s="7">
        <f t="shared" si="1"/>
      </c>
      <c r="B41" s="8"/>
      <c r="C41" s="10"/>
      <c r="D41" s="10"/>
      <c r="E41" s="10"/>
      <c r="F41" s="10"/>
      <c r="G41" s="15"/>
      <c r="H41" s="17">
        <f ca="1" t="shared" si="0"/>
        <v>0</v>
      </c>
      <c r="I41" s="6">
        <f>VLOOKUP(H41,'参照'!$I$1:$J$85,2,0)</f>
        <v>0</v>
      </c>
      <c r="J41" s="10"/>
      <c r="K41" s="10"/>
      <c r="L41" s="16"/>
      <c r="M41" s="10"/>
      <c r="N41" s="10"/>
      <c r="O41" s="16"/>
    </row>
    <row r="42" spans="1:15" ht="12.75">
      <c r="A42" s="7">
        <f t="shared" si="1"/>
      </c>
      <c r="B42" s="8"/>
      <c r="C42" s="10"/>
      <c r="D42" s="10"/>
      <c r="E42" s="10"/>
      <c r="F42" s="10"/>
      <c r="G42" s="15"/>
      <c r="H42" s="17">
        <f ca="1" t="shared" si="0"/>
        <v>0</v>
      </c>
      <c r="I42" s="6">
        <f>VLOOKUP(H42,'参照'!$I$1:$J$85,2,0)</f>
        <v>0</v>
      </c>
      <c r="J42" s="10"/>
      <c r="K42" s="10"/>
      <c r="L42" s="16"/>
      <c r="M42" s="10"/>
      <c r="N42" s="10"/>
      <c r="O42" s="16"/>
    </row>
    <row r="43" spans="1:15" ht="12.75">
      <c r="A43" s="7">
        <f t="shared" si="1"/>
      </c>
      <c r="B43" s="8"/>
      <c r="C43" s="10"/>
      <c r="D43" s="10"/>
      <c r="E43" s="10"/>
      <c r="F43" s="10"/>
      <c r="G43" s="15"/>
      <c r="H43" s="17">
        <f ca="1" t="shared" si="0"/>
        <v>0</v>
      </c>
      <c r="I43" s="6">
        <f>VLOOKUP(H43,'参照'!$I$1:$J$85,2,0)</f>
        <v>0</v>
      </c>
      <c r="J43" s="10"/>
      <c r="K43" s="10"/>
      <c r="L43" s="16"/>
      <c r="M43" s="10"/>
      <c r="N43" s="10"/>
      <c r="O43" s="16"/>
    </row>
    <row r="44" spans="1:15" ht="12.75">
      <c r="A44" s="7">
        <f t="shared" si="1"/>
      </c>
      <c r="B44" s="8"/>
      <c r="C44" s="10"/>
      <c r="D44" s="10"/>
      <c r="E44" s="10"/>
      <c r="F44" s="10"/>
      <c r="G44" s="15"/>
      <c r="H44" s="17">
        <f ca="1" t="shared" si="0"/>
        <v>0</v>
      </c>
      <c r="I44" s="6">
        <f>VLOOKUP(H44,'参照'!$I$1:$J$85,2,0)</f>
        <v>0</v>
      </c>
      <c r="J44" s="10"/>
      <c r="K44" s="10"/>
      <c r="L44" s="16"/>
      <c r="M44" s="10"/>
      <c r="N44" s="10"/>
      <c r="O44" s="16"/>
    </row>
    <row r="45" spans="1:15" ht="12.75">
      <c r="A45" s="7">
        <f t="shared" si="1"/>
      </c>
      <c r="B45" s="8"/>
      <c r="C45" s="10"/>
      <c r="D45" s="10"/>
      <c r="E45" s="10"/>
      <c r="F45" s="10"/>
      <c r="G45" s="15"/>
      <c r="H45" s="17">
        <f ca="1" t="shared" si="0"/>
        <v>0</v>
      </c>
      <c r="I45" s="6">
        <f>VLOOKUP(H45,'参照'!$I$1:$J$85,2,0)</f>
        <v>0</v>
      </c>
      <c r="J45" s="10"/>
      <c r="K45" s="10"/>
      <c r="L45" s="16"/>
      <c r="M45" s="10"/>
      <c r="N45" s="10"/>
      <c r="O45" s="16"/>
    </row>
    <row r="46" spans="1:15" ht="12.75">
      <c r="A46" s="7">
        <f t="shared" si="1"/>
      </c>
      <c r="B46" s="8"/>
      <c r="C46" s="10"/>
      <c r="D46" s="10"/>
      <c r="E46" s="10"/>
      <c r="F46" s="10"/>
      <c r="G46" s="15"/>
      <c r="H46" s="17">
        <f ca="1" t="shared" si="0"/>
        <v>0</v>
      </c>
      <c r="I46" s="6">
        <f>VLOOKUP(H46,'参照'!$I$1:$J$85,2,0)</f>
        <v>0</v>
      </c>
      <c r="J46" s="10"/>
      <c r="K46" s="10"/>
      <c r="L46" s="16"/>
      <c r="M46" s="10"/>
      <c r="N46" s="10"/>
      <c r="O46" s="16"/>
    </row>
    <row r="47" spans="1:15" ht="12.75">
      <c r="A47" s="7">
        <f t="shared" si="1"/>
      </c>
      <c r="B47" s="8"/>
      <c r="C47" s="10"/>
      <c r="D47" s="10"/>
      <c r="E47" s="10"/>
      <c r="F47" s="10"/>
      <c r="G47" s="15"/>
      <c r="H47" s="17">
        <f ca="1" t="shared" si="0"/>
        <v>0</v>
      </c>
      <c r="I47" s="6">
        <f>VLOOKUP(H47,'参照'!$I$1:$J$85,2,0)</f>
        <v>0</v>
      </c>
      <c r="J47" s="10"/>
      <c r="K47" s="10"/>
      <c r="L47" s="16"/>
      <c r="M47" s="10"/>
      <c r="N47" s="10"/>
      <c r="O47" s="16"/>
    </row>
    <row r="48" spans="1:15" ht="12.75">
      <c r="A48" s="7">
        <f t="shared" si="1"/>
      </c>
      <c r="B48" s="8"/>
      <c r="C48" s="10"/>
      <c r="D48" s="10"/>
      <c r="E48" s="10"/>
      <c r="F48" s="10"/>
      <c r="G48" s="15"/>
      <c r="H48" s="17">
        <f ca="1" t="shared" si="0"/>
        <v>0</v>
      </c>
      <c r="I48" s="6">
        <f>VLOOKUP(H48,'参照'!$I$1:$J$85,2,0)</f>
        <v>0</v>
      </c>
      <c r="J48" s="10"/>
      <c r="K48" s="10"/>
      <c r="L48" s="16"/>
      <c r="M48" s="10"/>
      <c r="N48" s="10"/>
      <c r="O48" s="16"/>
    </row>
    <row r="49" spans="1:15" ht="12.75">
      <c r="A49" s="7">
        <f t="shared" si="1"/>
      </c>
      <c r="B49" s="8"/>
      <c r="C49" s="10"/>
      <c r="D49" s="10"/>
      <c r="E49" s="10"/>
      <c r="F49" s="10"/>
      <c r="G49" s="15"/>
      <c r="H49" s="17">
        <f ca="1" t="shared" si="0"/>
        <v>0</v>
      </c>
      <c r="I49" s="6">
        <f>VLOOKUP(H49,'参照'!$I$1:$J$85,2,0)</f>
        <v>0</v>
      </c>
      <c r="J49" s="10"/>
      <c r="K49" s="10"/>
      <c r="L49" s="16"/>
      <c r="M49" s="10"/>
      <c r="N49" s="10"/>
      <c r="O49" s="16"/>
    </row>
    <row r="50" spans="1:15" ht="12.75">
      <c r="A50" s="7">
        <f t="shared" si="1"/>
      </c>
      <c r="B50" s="8"/>
      <c r="C50" s="10"/>
      <c r="D50" s="10"/>
      <c r="E50" s="10"/>
      <c r="F50" s="10"/>
      <c r="G50" s="15"/>
      <c r="H50" s="17">
        <f ca="1" t="shared" si="0"/>
        <v>0</v>
      </c>
      <c r="I50" s="6">
        <f>VLOOKUP(H50,'参照'!$I$1:$J$85,2,0)</f>
        <v>0</v>
      </c>
      <c r="J50" s="10"/>
      <c r="K50" s="10"/>
      <c r="L50" s="16"/>
      <c r="M50" s="10"/>
      <c r="N50" s="10"/>
      <c r="O50" s="16"/>
    </row>
    <row r="51" spans="1:15" ht="12.75">
      <c r="A51" s="7">
        <f t="shared" si="1"/>
      </c>
      <c r="B51" s="8"/>
      <c r="C51" s="10"/>
      <c r="D51" s="10"/>
      <c r="E51" s="10"/>
      <c r="F51" s="10"/>
      <c r="G51" s="15"/>
      <c r="H51" s="17">
        <f ca="1" t="shared" si="0"/>
        <v>0</v>
      </c>
      <c r="I51" s="6">
        <f>VLOOKUP(H51,'参照'!$I$1:$J$85,2,0)</f>
        <v>0</v>
      </c>
      <c r="J51" s="10"/>
      <c r="K51" s="10"/>
      <c r="L51" s="16"/>
      <c r="M51" s="10"/>
      <c r="N51" s="10"/>
      <c r="O51" s="16"/>
    </row>
  </sheetData>
  <sheetProtection password="C4BA" sheet="1"/>
  <dataValidations count="10">
    <dataValidation allowBlank="1" showInputMessage="1" showErrorMessage="1" imeMode="halfKatakana" sqref="E2:F51"/>
    <dataValidation type="textLength" operator="greaterThanOrEqual" allowBlank="1" showInputMessage="1" showErrorMessage="1" prompt="####/##/##形式で入力して下さい" error="生年月日は####/##/##形式で入力して下さい" imeMode="off" sqref="G2:G51">
      <formula1>10</formula1>
    </dataValidation>
    <dataValidation allowBlank="1" showInputMessage="1" showErrorMessage="1" prompt="入力不要" sqref="H2:I51 A2:A51"/>
    <dataValidation type="list" allowBlank="1" showInputMessage="1" showErrorMessage="1" prompt="▼をクリックして&#10;種目を選択して下さい" sqref="M2:M51">
      <formula1>"自由形,背泳ぎ,平泳ぎ,バタフライ,個人メドレー"</formula1>
    </dataValidation>
    <dataValidation type="list" showInputMessage="1" showErrorMessage="1" prompt="▼をクリックして&#10;距離を選択して下さい" sqref="K2:K51">
      <formula1>INDIRECT($J2)</formula1>
    </dataValidation>
    <dataValidation type="list" showInputMessage="1" showErrorMessage="1" prompt="▼をクリックして&#10;距離を選択して下さい" sqref="N2:N51">
      <formula1>INDIRECT($M2)</formula1>
    </dataValidation>
    <dataValidation type="list" showInputMessage="1" showErrorMessage="1" prompt="▼をクリックして&#10;性別を選択して下さい" sqref="B2:B51">
      <formula1>"男,女"</formula1>
    </dataValidation>
    <dataValidation type="list" allowBlank="1" showInputMessage="1" showErrorMessage="1" prompt="▼をクリックして&#10;種目を選択して下さい" sqref="J2:J51">
      <formula1>"自由形,背泳ぎ,平泳ぎ,バタフライ,個人メドレー"</formula1>
    </dataValidation>
    <dataValidation type="textLength" operator="equal" showInputMessage="1" showErrorMessage="1" prompt="○○○○．○○で入力&#10;［例］1分12秒34＝0112.34&#10;特に　．（ドット）と　，（カンマ）&#10;に注意" errorTitle="入力エラー" error="○○○○．○○で入力&#10;［例］1分12秒34＝0112.34&#10;特に　．（ドット）と　，（カンマ）&#10;に注意" imeMode="off" sqref="L2:L51 O2:O51">
      <formula1>7</formula1>
    </dataValidation>
    <dataValidation allowBlank="1" showInputMessage="1" showErrorMessage="1" imeMode="hiragana" sqref="C2:D51"/>
  </dataValidations>
  <printOptions/>
  <pageMargins left="0.7874015748031497" right="0.7874015748031497" top="0.5905511811023623" bottom="0" header="0.5118110236220472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selection activeCell="B2" sqref="B2"/>
    </sheetView>
  </sheetViews>
  <sheetFormatPr defaultColWidth="9.00390625" defaultRowHeight="13.5"/>
  <cols>
    <col min="1" max="1" width="4.375" style="13" bestFit="1" customWidth="1"/>
    <col min="2" max="2" width="5.25390625" style="9" bestFit="1" customWidth="1"/>
    <col min="3" max="3" width="9.00390625" style="9" customWidth="1"/>
    <col min="4" max="4" width="10.25390625" style="13" bestFit="1" customWidth="1"/>
    <col min="5" max="5" width="12.25390625" style="12" bestFit="1" customWidth="1"/>
    <col min="6" max="6" width="5.875" style="12" bestFit="1" customWidth="1"/>
    <col min="7" max="7" width="9.00390625" style="9" customWidth="1"/>
    <col min="8" max="16384" width="9.00390625" style="12" customWidth="1"/>
  </cols>
  <sheetData>
    <row r="1" spans="1:7" s="9" customFormat="1" ht="12.75">
      <c r="A1" s="6" t="s">
        <v>52</v>
      </c>
      <c r="B1" s="8" t="s">
        <v>28</v>
      </c>
      <c r="C1" s="8" t="s">
        <v>31</v>
      </c>
      <c r="D1" s="6" t="s">
        <v>47</v>
      </c>
      <c r="E1" s="8" t="s">
        <v>43</v>
      </c>
      <c r="F1" s="8" t="s">
        <v>44</v>
      </c>
      <c r="G1" s="8" t="s">
        <v>46</v>
      </c>
    </row>
    <row r="2" spans="1:7" ht="12.75">
      <c r="A2" s="7">
        <f>IF(B2&gt;0,1,"")</f>
      </c>
      <c r="B2" s="8"/>
      <c r="C2" s="8"/>
      <c r="D2" s="7">
        <f>IF(C2&gt;0,'申込金一覧表'!$F$13,"")</f>
      </c>
      <c r="E2" s="10"/>
      <c r="F2" s="10"/>
      <c r="G2" s="11"/>
    </row>
    <row r="3" spans="1:7" ht="12.75">
      <c r="A3" s="7">
        <f>IF(B3&gt;0,A2+1,"")</f>
      </c>
      <c r="B3" s="8"/>
      <c r="C3" s="8"/>
      <c r="D3" s="7">
        <f>IF(C3&gt;0,'申込金一覧表'!$F$13,"")</f>
      </c>
      <c r="E3" s="10"/>
      <c r="F3" s="10"/>
      <c r="G3" s="11"/>
    </row>
    <row r="4" spans="1:7" ht="12.75">
      <c r="A4" s="7">
        <f aca="true" t="shared" si="0" ref="A4:A25">IF(B4&gt;0,A3+1,"")</f>
      </c>
      <c r="B4" s="8"/>
      <c r="C4" s="8"/>
      <c r="D4" s="7">
        <f>IF(C4&gt;0,'申込金一覧表'!$F$13,"")</f>
      </c>
      <c r="E4" s="10"/>
      <c r="F4" s="10"/>
      <c r="G4" s="11"/>
    </row>
    <row r="5" spans="1:7" ht="12.75">
      <c r="A5" s="7">
        <f t="shared" si="0"/>
      </c>
      <c r="B5" s="8"/>
      <c r="C5" s="8"/>
      <c r="D5" s="7">
        <f>IF(C5&gt;0,'申込金一覧表'!$F$13,"")</f>
      </c>
      <c r="E5" s="10"/>
      <c r="F5" s="10"/>
      <c r="G5" s="11"/>
    </row>
    <row r="6" spans="1:7" ht="12.75">
      <c r="A6" s="7">
        <f t="shared" si="0"/>
      </c>
      <c r="B6" s="8"/>
      <c r="C6" s="8"/>
      <c r="D6" s="7">
        <f>IF(C6&gt;0,'申込金一覧表'!$F$13,"")</f>
      </c>
      <c r="E6" s="10"/>
      <c r="F6" s="10"/>
      <c r="G6" s="11"/>
    </row>
    <row r="7" spans="1:7" ht="12.75">
      <c r="A7" s="7">
        <f t="shared" si="0"/>
      </c>
      <c r="B7" s="8"/>
      <c r="C7" s="8"/>
      <c r="D7" s="7">
        <f>IF(C7&gt;0,'申込金一覧表'!$F$13,"")</f>
      </c>
      <c r="E7" s="10"/>
      <c r="F7" s="10"/>
      <c r="G7" s="11"/>
    </row>
    <row r="8" spans="1:7" ht="12.75">
      <c r="A8" s="7">
        <f t="shared" si="0"/>
      </c>
      <c r="B8" s="8"/>
      <c r="C8" s="8"/>
      <c r="D8" s="7">
        <f>IF(C8&gt;0,'申込金一覧表'!$F$13,"")</f>
      </c>
      <c r="E8" s="10"/>
      <c r="F8" s="10"/>
      <c r="G8" s="11"/>
    </row>
    <row r="9" spans="1:7" ht="12.75">
      <c r="A9" s="7">
        <f t="shared" si="0"/>
      </c>
      <c r="B9" s="8"/>
      <c r="C9" s="8"/>
      <c r="D9" s="7">
        <f>IF(C9&gt;0,'申込金一覧表'!$F$13,"")</f>
      </c>
      <c r="E9" s="10"/>
      <c r="F9" s="10"/>
      <c r="G9" s="11"/>
    </row>
    <row r="10" spans="1:7" ht="12.75">
      <c r="A10" s="7">
        <f t="shared" si="0"/>
      </c>
      <c r="B10" s="8"/>
      <c r="C10" s="8"/>
      <c r="D10" s="7">
        <f>IF(C10&gt;0,'申込金一覧表'!$F$13,"")</f>
      </c>
      <c r="E10" s="10"/>
      <c r="F10" s="10"/>
      <c r="G10" s="11"/>
    </row>
    <row r="11" spans="1:7" ht="12.75">
      <c r="A11" s="7">
        <f t="shared" si="0"/>
      </c>
      <c r="B11" s="8"/>
      <c r="C11" s="8"/>
      <c r="D11" s="7">
        <f>IF(C11&gt;0,'申込金一覧表'!$F$13,"")</f>
      </c>
      <c r="E11" s="10"/>
      <c r="F11" s="10"/>
      <c r="G11" s="11"/>
    </row>
    <row r="12" spans="1:7" ht="12.75">
      <c r="A12" s="7">
        <f t="shared" si="0"/>
      </c>
      <c r="B12" s="8"/>
      <c r="C12" s="8"/>
      <c r="D12" s="7">
        <f>IF(C12&gt;0,'申込金一覧表'!$F$13,"")</f>
      </c>
      <c r="E12" s="10"/>
      <c r="F12" s="10"/>
      <c r="G12" s="11"/>
    </row>
    <row r="13" spans="1:7" ht="12.75">
      <c r="A13" s="7">
        <f t="shared" si="0"/>
      </c>
      <c r="B13" s="8"/>
      <c r="C13" s="8"/>
      <c r="D13" s="7">
        <f>IF(C13&gt;0,'申込金一覧表'!$F$13,"")</f>
      </c>
      <c r="E13" s="10"/>
      <c r="F13" s="10"/>
      <c r="G13" s="11"/>
    </row>
    <row r="14" spans="1:7" ht="12.75">
      <c r="A14" s="7">
        <f t="shared" si="0"/>
      </c>
      <c r="B14" s="8"/>
      <c r="C14" s="8"/>
      <c r="D14" s="7">
        <f>IF(C14&gt;0,'申込金一覧表'!$F$13,"")</f>
      </c>
      <c r="E14" s="10"/>
      <c r="F14" s="10"/>
      <c r="G14" s="11"/>
    </row>
    <row r="15" spans="1:7" ht="12.75">
      <c r="A15" s="7">
        <f t="shared" si="0"/>
      </c>
      <c r="B15" s="8"/>
      <c r="C15" s="8"/>
      <c r="D15" s="7">
        <f>IF(C15&gt;0,'申込金一覧表'!$F$13,"")</f>
      </c>
      <c r="E15" s="10"/>
      <c r="F15" s="10"/>
      <c r="G15" s="11"/>
    </row>
    <row r="16" spans="1:7" ht="12.75">
      <c r="A16" s="7">
        <f t="shared" si="0"/>
      </c>
      <c r="B16" s="8"/>
      <c r="C16" s="8"/>
      <c r="D16" s="7">
        <f>IF(C16&gt;0,'申込金一覧表'!$F$13,"")</f>
      </c>
      <c r="E16" s="10"/>
      <c r="F16" s="10"/>
      <c r="G16" s="11"/>
    </row>
    <row r="17" spans="1:7" ht="12.75">
      <c r="A17" s="7">
        <f t="shared" si="0"/>
      </c>
      <c r="B17" s="8"/>
      <c r="C17" s="8"/>
      <c r="D17" s="7">
        <f>IF(C17&gt;0,'申込金一覧表'!$F$13,"")</f>
      </c>
      <c r="E17" s="10"/>
      <c r="F17" s="10"/>
      <c r="G17" s="11"/>
    </row>
    <row r="18" spans="1:7" ht="12.75">
      <c r="A18" s="7">
        <f t="shared" si="0"/>
      </c>
      <c r="B18" s="8"/>
      <c r="C18" s="8"/>
      <c r="D18" s="7">
        <f>IF(C18&gt;0,'申込金一覧表'!$F$13,"")</f>
      </c>
      <c r="E18" s="10"/>
      <c r="F18" s="10"/>
      <c r="G18" s="11"/>
    </row>
    <row r="19" spans="1:7" ht="12.75">
      <c r="A19" s="7">
        <f t="shared" si="0"/>
      </c>
      <c r="B19" s="8"/>
      <c r="C19" s="8"/>
      <c r="D19" s="7">
        <f>IF(C19&gt;0,'申込金一覧表'!$F$13,"")</f>
      </c>
      <c r="E19" s="10"/>
      <c r="F19" s="10"/>
      <c r="G19" s="11"/>
    </row>
    <row r="20" spans="1:7" ht="12.75">
      <c r="A20" s="7">
        <f t="shared" si="0"/>
      </c>
      <c r="B20" s="8"/>
      <c r="C20" s="8"/>
      <c r="D20" s="7">
        <f>IF(C20&gt;0,'申込金一覧表'!$F$13,"")</f>
      </c>
      <c r="E20" s="10"/>
      <c r="F20" s="10"/>
      <c r="G20" s="11"/>
    </row>
    <row r="21" spans="1:7" ht="12.75">
      <c r="A21" s="7">
        <f t="shared" si="0"/>
      </c>
      <c r="B21" s="8"/>
      <c r="C21" s="8"/>
      <c r="D21" s="7">
        <f>IF(C21&gt;0,'申込金一覧表'!$F$13,"")</f>
      </c>
      <c r="E21" s="10"/>
      <c r="F21" s="10"/>
      <c r="G21" s="11"/>
    </row>
    <row r="22" spans="1:7" ht="12.75">
      <c r="A22" s="7">
        <f t="shared" si="0"/>
      </c>
      <c r="B22" s="8"/>
      <c r="C22" s="8"/>
      <c r="D22" s="7">
        <f>IF(C22&gt;0,'申込金一覧表'!$F$13,"")</f>
      </c>
      <c r="E22" s="10"/>
      <c r="F22" s="10"/>
      <c r="G22" s="11"/>
    </row>
    <row r="23" spans="1:7" ht="12.75">
      <c r="A23" s="7">
        <f t="shared" si="0"/>
      </c>
      <c r="B23" s="8"/>
      <c r="C23" s="8"/>
      <c r="D23" s="7">
        <f>IF(C23&gt;0,'申込金一覧表'!$F$13,"")</f>
      </c>
      <c r="E23" s="10"/>
      <c r="F23" s="10"/>
      <c r="G23" s="11"/>
    </row>
    <row r="24" spans="1:7" ht="12.75">
      <c r="A24" s="7">
        <f t="shared" si="0"/>
      </c>
      <c r="B24" s="8"/>
      <c r="C24" s="8"/>
      <c r="D24" s="7">
        <f>IF(C24&gt;0,'申込金一覧表'!$F$13,"")</f>
      </c>
      <c r="E24" s="10"/>
      <c r="F24" s="10"/>
      <c r="G24" s="11"/>
    </row>
    <row r="25" spans="1:7" ht="12.75">
      <c r="A25" s="7">
        <f t="shared" si="0"/>
      </c>
      <c r="B25" s="8"/>
      <c r="C25" s="8"/>
      <c r="D25" s="7">
        <f>IF(C25&gt;0,'申込金一覧表'!$F$13,"")</f>
      </c>
      <c r="E25" s="10"/>
      <c r="F25" s="10"/>
      <c r="G25" s="11"/>
    </row>
    <row r="26" spans="1:7" ht="12.75">
      <c r="A26" s="7">
        <f>IF(B26&gt;0,A25+1,"")</f>
      </c>
      <c r="B26" s="8"/>
      <c r="C26" s="8"/>
      <c r="D26" s="7">
        <f>IF(C26&gt;0,'申込金一覧表'!$F$13,"")</f>
      </c>
      <c r="E26" s="10"/>
      <c r="F26" s="10"/>
      <c r="G26" s="11"/>
    </row>
    <row r="27" spans="1:7" ht="12.75">
      <c r="A27" s="7">
        <f>IF(B27&gt;0,A26+1,"")</f>
      </c>
      <c r="B27" s="8"/>
      <c r="C27" s="8"/>
      <c r="D27" s="7">
        <f>IF(C27&gt;0,'申込金一覧表'!$F$13,"")</f>
      </c>
      <c r="E27" s="10"/>
      <c r="F27" s="10"/>
      <c r="G27" s="11"/>
    </row>
    <row r="28" spans="1:7" ht="12.75">
      <c r="A28" s="7">
        <f>IF(B28&gt;0,A27+1,"")</f>
      </c>
      <c r="B28" s="8"/>
      <c r="C28" s="8"/>
      <c r="D28" s="7">
        <f>IF(C28&gt;0,'申込金一覧表'!$F$13,"")</f>
      </c>
      <c r="E28" s="10"/>
      <c r="F28" s="10"/>
      <c r="G28" s="11"/>
    </row>
    <row r="29" spans="1:7" ht="12.75">
      <c r="A29" s="7">
        <f>IF(B29&gt;0,A28+1,"")</f>
      </c>
      <c r="B29" s="8"/>
      <c r="C29" s="8"/>
      <c r="D29" s="7">
        <f>IF(C29&gt;0,'申込金一覧表'!$F$13,"")</f>
      </c>
      <c r="E29" s="10"/>
      <c r="F29" s="10"/>
      <c r="G29" s="11"/>
    </row>
  </sheetData>
  <sheetProtection password="C4BA" sheet="1"/>
  <dataValidations count="6">
    <dataValidation allowBlank="1" showInputMessage="1" showErrorMessage="1" prompt="入力不要" sqref="A2:A29 D2:D29"/>
    <dataValidation type="list" showInputMessage="1" showErrorMessage="1" prompt="▼をクリックして&#10;性別を選択して下さい" sqref="B2:B29">
      <formula1>"男,女"</formula1>
    </dataValidation>
    <dataValidation type="list" allowBlank="1" showInputMessage="1" showErrorMessage="1" prompt="▼をクリックして&#10;種目を選択して下さい" sqref="E2:E29">
      <formula1>"リレー,メドレーリレー"</formula1>
    </dataValidation>
    <dataValidation type="list" allowBlank="1" showInputMessage="1" showErrorMessage="1" prompt="▼をクリックして&#10;距離を選択して下さい" sqref="F2:F29">
      <formula1>INDIRECT($E2)</formula1>
    </dataValidation>
    <dataValidation type="textLength" operator="equal" showInputMessage="1" showErrorMessage="1" prompt="○○○○．○○で入力&#10;［例］1分12秒34＝0112.34&#10;特に　．（ドット）と　，（カンマ）&#10;に注意" errorTitle="入力エラー" error="○○○○．○○で入力&#10;［例］1分12秒34＝0112.34&#10;特に　．（ドット）と　，（カンマ）&#10;に注意" imeMode="off" sqref="G2:G29">
      <formula1>7</formula1>
    </dataValidation>
    <dataValidation type="list" allowBlank="1" showInputMessage="1" showErrorMessage="1" prompt="▼をクリックして&#10;グループを選択して下さい" sqref="C2:C29">
      <formula1>"119,120,160,200,240,280,320"</formula1>
    </dataValidation>
  </dataValidations>
  <printOptions/>
  <pageMargins left="0.75" right="0.7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showZeros="0" zoomScalePageLayoutView="0" workbookViewId="0" topLeftCell="A1">
      <selection activeCell="N1" sqref="N1:O1"/>
    </sheetView>
  </sheetViews>
  <sheetFormatPr defaultColWidth="9.00390625" defaultRowHeight="13.5"/>
  <cols>
    <col min="1" max="1" width="4.375" style="13" bestFit="1" customWidth="1"/>
    <col min="2" max="2" width="5.25390625" style="18" bestFit="1" customWidth="1"/>
    <col min="3" max="4" width="9.00390625" style="13" customWidth="1"/>
    <col min="5" max="6" width="11.875" style="13" bestFit="1" customWidth="1"/>
    <col min="7" max="7" width="11.625" style="13" bestFit="1" customWidth="1"/>
    <col min="8" max="8" width="7.125" style="18" bestFit="1" customWidth="1"/>
    <col min="9" max="9" width="8.375" style="18" bestFit="1" customWidth="1"/>
    <col min="10" max="10" width="11.375" style="13" bestFit="1" customWidth="1"/>
    <col min="11" max="11" width="6.50390625" style="13" bestFit="1" customWidth="1"/>
    <col min="12" max="13" width="11.375" style="13" bestFit="1" customWidth="1"/>
    <col min="14" max="14" width="6.50390625" style="13" bestFit="1" customWidth="1"/>
    <col min="15" max="15" width="11.375" style="13" bestFit="1" customWidth="1"/>
    <col min="16" max="16384" width="9.00390625" style="13" customWidth="1"/>
  </cols>
  <sheetData>
    <row r="1" spans="13:15" ht="12.75">
      <c r="M1" s="38" t="s">
        <v>138</v>
      </c>
      <c r="N1" s="97">
        <f>'申込金一覧表'!F13</f>
        <v>0</v>
      </c>
      <c r="O1" s="97"/>
    </row>
    <row r="3" spans="1:15" s="18" customFormat="1" ht="12.75">
      <c r="A3" s="35" t="s">
        <v>49</v>
      </c>
      <c r="B3" s="35" t="s">
        <v>28</v>
      </c>
      <c r="C3" s="35" t="s">
        <v>38</v>
      </c>
      <c r="D3" s="35" t="s">
        <v>24</v>
      </c>
      <c r="E3" s="35" t="s">
        <v>132</v>
      </c>
      <c r="F3" s="35" t="s">
        <v>51</v>
      </c>
      <c r="G3" s="35" t="s">
        <v>29</v>
      </c>
      <c r="H3" s="35" t="s">
        <v>30</v>
      </c>
      <c r="I3" s="35" t="s">
        <v>31</v>
      </c>
      <c r="J3" s="35" t="s">
        <v>32</v>
      </c>
      <c r="K3" s="35" t="s">
        <v>33</v>
      </c>
      <c r="L3" s="35" t="s">
        <v>133</v>
      </c>
      <c r="M3" s="35" t="s">
        <v>35</v>
      </c>
      <c r="N3" s="35" t="s">
        <v>36</v>
      </c>
      <c r="O3" s="35" t="s">
        <v>134</v>
      </c>
    </row>
    <row r="4" spans="1:15" ht="17.25" customHeight="1">
      <c r="A4" s="36">
        <f>'個人エントリー'!A2</f>
      </c>
      <c r="B4" s="36">
        <f>'個人エントリー'!B2</f>
        <v>0</v>
      </c>
      <c r="C4" s="36">
        <f>'個人エントリー'!C2</f>
        <v>0</v>
      </c>
      <c r="D4" s="36">
        <f>'個人エントリー'!D2</f>
        <v>0</v>
      </c>
      <c r="E4" s="36">
        <f>'個人エントリー'!E2</f>
        <v>0</v>
      </c>
      <c r="F4" s="36">
        <f>'個人エントリー'!F2</f>
        <v>0</v>
      </c>
      <c r="G4" s="36">
        <f>'個人エントリー'!G2</f>
        <v>0</v>
      </c>
      <c r="H4" s="36">
        <f>'個人エントリー'!H2</f>
        <v>0</v>
      </c>
      <c r="I4" s="36">
        <f>'個人エントリー'!I2</f>
        <v>0</v>
      </c>
      <c r="J4" s="36">
        <f>'個人エントリー'!J2</f>
        <v>0</v>
      </c>
      <c r="K4" s="36">
        <f>'個人エントリー'!K2</f>
        <v>0</v>
      </c>
      <c r="L4" s="37">
        <f>IF('個人エントリー'!L2="",0,SUBSTITUTE(REPLACE('個人エントリー'!L2,3,0,"分"),".","秒"))</f>
        <v>0</v>
      </c>
      <c r="M4" s="36">
        <f>'個人エントリー'!M2</f>
        <v>0</v>
      </c>
      <c r="N4" s="36">
        <f>'個人エントリー'!N2</f>
        <v>0</v>
      </c>
      <c r="O4" s="37">
        <f>IF('個人エントリー'!O2="",0,SUBSTITUTE(REPLACE('個人エントリー'!O2,3,0,"分"),".","秒"))</f>
        <v>0</v>
      </c>
    </row>
    <row r="5" spans="1:15" ht="17.25" customHeight="1">
      <c r="A5" s="36">
        <f>'個人エントリー'!A3</f>
      </c>
      <c r="B5" s="36">
        <f>'個人エントリー'!B3</f>
        <v>0</v>
      </c>
      <c r="C5" s="36">
        <f>'個人エントリー'!C3</f>
        <v>0</v>
      </c>
      <c r="D5" s="36">
        <f>'個人エントリー'!D3</f>
        <v>0</v>
      </c>
      <c r="E5" s="36">
        <f>'個人エントリー'!E3</f>
        <v>0</v>
      </c>
      <c r="F5" s="36">
        <f>'個人エントリー'!F3</f>
        <v>0</v>
      </c>
      <c r="G5" s="36">
        <f>'個人エントリー'!G3</f>
        <v>0</v>
      </c>
      <c r="H5" s="36">
        <f>'個人エントリー'!H3</f>
        <v>0</v>
      </c>
      <c r="I5" s="36">
        <f>'個人エントリー'!I3</f>
        <v>0</v>
      </c>
      <c r="J5" s="36">
        <f>'個人エントリー'!J3</f>
        <v>0</v>
      </c>
      <c r="K5" s="36">
        <f>'個人エントリー'!K3</f>
        <v>0</v>
      </c>
      <c r="L5" s="37">
        <f>IF('個人エントリー'!L3="",0,SUBSTITUTE(REPLACE('個人エントリー'!L3,3,0,"分"),".","秒"))</f>
        <v>0</v>
      </c>
      <c r="M5" s="36">
        <f>'個人エントリー'!M3</f>
        <v>0</v>
      </c>
      <c r="N5" s="36">
        <f>'個人エントリー'!N3</f>
        <v>0</v>
      </c>
      <c r="O5" s="37">
        <f>IF('個人エントリー'!O3="",0,SUBSTITUTE(REPLACE('個人エントリー'!O3,3,0,"分"),".","秒"))</f>
        <v>0</v>
      </c>
    </row>
    <row r="6" spans="1:15" ht="17.25" customHeight="1">
      <c r="A6" s="36">
        <f>'個人エントリー'!A4</f>
      </c>
      <c r="B6" s="36">
        <f>'個人エントリー'!B4</f>
        <v>0</v>
      </c>
      <c r="C6" s="36">
        <f>'個人エントリー'!C4</f>
        <v>0</v>
      </c>
      <c r="D6" s="36">
        <f>'個人エントリー'!D4</f>
        <v>0</v>
      </c>
      <c r="E6" s="36">
        <f>'個人エントリー'!E4</f>
        <v>0</v>
      </c>
      <c r="F6" s="36">
        <f>'個人エントリー'!F4</f>
        <v>0</v>
      </c>
      <c r="G6" s="36">
        <f>'個人エントリー'!G4</f>
        <v>0</v>
      </c>
      <c r="H6" s="36">
        <f>'個人エントリー'!H4</f>
        <v>0</v>
      </c>
      <c r="I6" s="36">
        <f>'個人エントリー'!I4</f>
        <v>0</v>
      </c>
      <c r="J6" s="36">
        <f>'個人エントリー'!J4</f>
        <v>0</v>
      </c>
      <c r="K6" s="36">
        <f>'個人エントリー'!K4</f>
        <v>0</v>
      </c>
      <c r="L6" s="37">
        <f>IF('個人エントリー'!L4="",0,SUBSTITUTE(REPLACE('個人エントリー'!L4,3,0,"分"),".","秒"))</f>
        <v>0</v>
      </c>
      <c r="M6" s="36">
        <f>'個人エントリー'!M4</f>
        <v>0</v>
      </c>
      <c r="N6" s="36">
        <f>'個人エントリー'!N4</f>
        <v>0</v>
      </c>
      <c r="O6" s="37">
        <f>IF('個人エントリー'!O4="",0,SUBSTITUTE(REPLACE('個人エントリー'!O4,3,0,"分"),".","秒"))</f>
        <v>0</v>
      </c>
    </row>
    <row r="7" spans="1:15" ht="17.25" customHeight="1">
      <c r="A7" s="36">
        <f>'個人エントリー'!A5</f>
      </c>
      <c r="B7" s="36">
        <f>'個人エントリー'!B5</f>
        <v>0</v>
      </c>
      <c r="C7" s="36">
        <f>'個人エントリー'!C5</f>
        <v>0</v>
      </c>
      <c r="D7" s="36">
        <f>'個人エントリー'!D5</f>
        <v>0</v>
      </c>
      <c r="E7" s="36">
        <f>'個人エントリー'!E5</f>
        <v>0</v>
      </c>
      <c r="F7" s="36">
        <f>'個人エントリー'!F5</f>
        <v>0</v>
      </c>
      <c r="G7" s="36">
        <f>'個人エントリー'!G5</f>
        <v>0</v>
      </c>
      <c r="H7" s="36">
        <f>'個人エントリー'!H5</f>
        <v>0</v>
      </c>
      <c r="I7" s="36">
        <f>'個人エントリー'!I5</f>
        <v>0</v>
      </c>
      <c r="J7" s="36">
        <f>'個人エントリー'!J5</f>
        <v>0</v>
      </c>
      <c r="K7" s="36">
        <f>'個人エントリー'!K5</f>
        <v>0</v>
      </c>
      <c r="L7" s="37">
        <f>IF('個人エントリー'!L5="",0,SUBSTITUTE(REPLACE('個人エントリー'!L5,3,0,"分"),".","秒"))</f>
        <v>0</v>
      </c>
      <c r="M7" s="36">
        <f>'個人エントリー'!M5</f>
        <v>0</v>
      </c>
      <c r="N7" s="36">
        <f>'個人エントリー'!N5</f>
        <v>0</v>
      </c>
      <c r="O7" s="37">
        <f>IF('個人エントリー'!O5="",0,SUBSTITUTE(REPLACE('個人エントリー'!O5,3,0,"分"),".","秒"))</f>
        <v>0</v>
      </c>
    </row>
    <row r="8" spans="1:15" ht="17.25" customHeight="1">
      <c r="A8" s="36">
        <f>'個人エントリー'!A6</f>
      </c>
      <c r="B8" s="36">
        <f>'個人エントリー'!B6</f>
        <v>0</v>
      </c>
      <c r="C8" s="36">
        <f>'個人エントリー'!C6</f>
        <v>0</v>
      </c>
      <c r="D8" s="36">
        <f>'個人エントリー'!D6</f>
        <v>0</v>
      </c>
      <c r="E8" s="36">
        <f>'個人エントリー'!E6</f>
        <v>0</v>
      </c>
      <c r="F8" s="36">
        <f>'個人エントリー'!F6</f>
        <v>0</v>
      </c>
      <c r="G8" s="36">
        <f>'個人エントリー'!G6</f>
        <v>0</v>
      </c>
      <c r="H8" s="36">
        <f>'個人エントリー'!H6</f>
        <v>0</v>
      </c>
      <c r="I8" s="36">
        <f>'個人エントリー'!I6</f>
        <v>0</v>
      </c>
      <c r="J8" s="36">
        <f>'個人エントリー'!J6</f>
        <v>0</v>
      </c>
      <c r="K8" s="36">
        <f>'個人エントリー'!K6</f>
        <v>0</v>
      </c>
      <c r="L8" s="37">
        <f>IF('個人エントリー'!L6="",0,SUBSTITUTE(REPLACE('個人エントリー'!L6,3,0,"分"),".","秒"))</f>
        <v>0</v>
      </c>
      <c r="M8" s="36">
        <f>'個人エントリー'!M6</f>
        <v>0</v>
      </c>
      <c r="N8" s="36">
        <f>'個人エントリー'!N6</f>
        <v>0</v>
      </c>
      <c r="O8" s="37">
        <f>IF('個人エントリー'!O6="",0,SUBSTITUTE(REPLACE('個人エントリー'!O6,3,0,"分"),".","秒"))</f>
        <v>0</v>
      </c>
    </row>
    <row r="9" spans="1:15" ht="17.25" customHeight="1">
      <c r="A9" s="36">
        <f>'個人エントリー'!A7</f>
      </c>
      <c r="B9" s="36">
        <f>'個人エントリー'!B7</f>
        <v>0</v>
      </c>
      <c r="C9" s="36">
        <f>'個人エントリー'!C7</f>
        <v>0</v>
      </c>
      <c r="D9" s="36">
        <f>'個人エントリー'!D7</f>
        <v>0</v>
      </c>
      <c r="E9" s="36">
        <f>'個人エントリー'!E7</f>
        <v>0</v>
      </c>
      <c r="F9" s="36">
        <f>'個人エントリー'!F7</f>
        <v>0</v>
      </c>
      <c r="G9" s="36">
        <f>'個人エントリー'!G7</f>
        <v>0</v>
      </c>
      <c r="H9" s="36">
        <f>'個人エントリー'!H7</f>
        <v>0</v>
      </c>
      <c r="I9" s="36">
        <f>'個人エントリー'!I7</f>
        <v>0</v>
      </c>
      <c r="J9" s="36">
        <f>'個人エントリー'!J7</f>
        <v>0</v>
      </c>
      <c r="K9" s="36">
        <f>'個人エントリー'!K7</f>
        <v>0</v>
      </c>
      <c r="L9" s="37">
        <f>IF('個人エントリー'!L7="",0,SUBSTITUTE(REPLACE('個人エントリー'!L7,3,0,"分"),".","秒"))</f>
        <v>0</v>
      </c>
      <c r="M9" s="36">
        <f>'個人エントリー'!M7</f>
        <v>0</v>
      </c>
      <c r="N9" s="36">
        <f>'個人エントリー'!N7</f>
        <v>0</v>
      </c>
      <c r="O9" s="37">
        <f>IF('個人エントリー'!O7="",0,SUBSTITUTE(REPLACE('個人エントリー'!O7,3,0,"分"),".","秒"))</f>
        <v>0</v>
      </c>
    </row>
    <row r="10" spans="1:15" ht="17.25" customHeight="1">
      <c r="A10" s="36">
        <f>'個人エントリー'!A8</f>
      </c>
      <c r="B10" s="36">
        <f>'個人エントリー'!B8</f>
        <v>0</v>
      </c>
      <c r="C10" s="36">
        <f>'個人エントリー'!C8</f>
        <v>0</v>
      </c>
      <c r="D10" s="36">
        <f>'個人エントリー'!D8</f>
        <v>0</v>
      </c>
      <c r="E10" s="36">
        <f>'個人エントリー'!E8</f>
        <v>0</v>
      </c>
      <c r="F10" s="36">
        <f>'個人エントリー'!F8</f>
        <v>0</v>
      </c>
      <c r="G10" s="36">
        <f>'個人エントリー'!G8</f>
        <v>0</v>
      </c>
      <c r="H10" s="36">
        <f>'個人エントリー'!H8</f>
        <v>0</v>
      </c>
      <c r="I10" s="36">
        <f>'個人エントリー'!I8</f>
        <v>0</v>
      </c>
      <c r="J10" s="36">
        <f>'個人エントリー'!J8</f>
        <v>0</v>
      </c>
      <c r="K10" s="36">
        <f>'個人エントリー'!K8</f>
        <v>0</v>
      </c>
      <c r="L10" s="37">
        <f>IF('個人エントリー'!L8="",0,SUBSTITUTE(REPLACE('個人エントリー'!L8,3,0,"分"),".","秒"))</f>
        <v>0</v>
      </c>
      <c r="M10" s="36">
        <f>'個人エントリー'!M8</f>
        <v>0</v>
      </c>
      <c r="N10" s="36">
        <f>'個人エントリー'!N8</f>
        <v>0</v>
      </c>
      <c r="O10" s="37">
        <f>IF('個人エントリー'!O8="",0,SUBSTITUTE(REPLACE('個人エントリー'!O8,3,0,"分"),".","秒"))</f>
        <v>0</v>
      </c>
    </row>
    <row r="11" spans="1:15" ht="17.25" customHeight="1">
      <c r="A11" s="36">
        <f>'個人エントリー'!A9</f>
      </c>
      <c r="B11" s="36">
        <f>'個人エントリー'!B9</f>
        <v>0</v>
      </c>
      <c r="C11" s="36">
        <f>'個人エントリー'!C9</f>
        <v>0</v>
      </c>
      <c r="D11" s="36">
        <f>'個人エントリー'!D9</f>
        <v>0</v>
      </c>
      <c r="E11" s="36">
        <f>'個人エントリー'!E9</f>
        <v>0</v>
      </c>
      <c r="F11" s="36">
        <f>'個人エントリー'!F9</f>
        <v>0</v>
      </c>
      <c r="G11" s="36">
        <f>'個人エントリー'!G9</f>
        <v>0</v>
      </c>
      <c r="H11" s="36">
        <f>'個人エントリー'!H9</f>
        <v>0</v>
      </c>
      <c r="I11" s="36">
        <f>'個人エントリー'!I9</f>
        <v>0</v>
      </c>
      <c r="J11" s="36">
        <f>'個人エントリー'!J9</f>
        <v>0</v>
      </c>
      <c r="K11" s="36">
        <f>'個人エントリー'!K9</f>
        <v>0</v>
      </c>
      <c r="L11" s="37">
        <f>IF('個人エントリー'!L9="",0,SUBSTITUTE(REPLACE('個人エントリー'!L9,3,0,"分"),".","秒"))</f>
        <v>0</v>
      </c>
      <c r="M11" s="36">
        <f>'個人エントリー'!M9</f>
        <v>0</v>
      </c>
      <c r="N11" s="36">
        <f>'個人エントリー'!N9</f>
        <v>0</v>
      </c>
      <c r="O11" s="37">
        <f>IF('個人エントリー'!O9="",0,SUBSTITUTE(REPLACE('個人エントリー'!O9,3,0,"分"),".","秒"))</f>
        <v>0</v>
      </c>
    </row>
    <row r="12" spans="1:15" ht="17.25" customHeight="1">
      <c r="A12" s="36">
        <f>'個人エントリー'!A10</f>
      </c>
      <c r="B12" s="36">
        <f>'個人エントリー'!B10</f>
        <v>0</v>
      </c>
      <c r="C12" s="36">
        <f>'個人エントリー'!C10</f>
        <v>0</v>
      </c>
      <c r="D12" s="36">
        <f>'個人エントリー'!D10</f>
        <v>0</v>
      </c>
      <c r="E12" s="36">
        <f>'個人エントリー'!E10</f>
        <v>0</v>
      </c>
      <c r="F12" s="36">
        <f>'個人エントリー'!F10</f>
        <v>0</v>
      </c>
      <c r="G12" s="36">
        <f>'個人エントリー'!G10</f>
        <v>0</v>
      </c>
      <c r="H12" s="36">
        <f>'個人エントリー'!H10</f>
        <v>0</v>
      </c>
      <c r="I12" s="36">
        <f>'個人エントリー'!I10</f>
        <v>0</v>
      </c>
      <c r="J12" s="36">
        <f>'個人エントリー'!J10</f>
        <v>0</v>
      </c>
      <c r="K12" s="36">
        <f>'個人エントリー'!K10</f>
        <v>0</v>
      </c>
      <c r="L12" s="37">
        <f>IF('個人エントリー'!L10="",0,SUBSTITUTE(REPLACE('個人エントリー'!L10,3,0,"分"),".","秒"))</f>
        <v>0</v>
      </c>
      <c r="M12" s="36">
        <f>'個人エントリー'!M10</f>
        <v>0</v>
      </c>
      <c r="N12" s="36">
        <f>'個人エントリー'!N10</f>
        <v>0</v>
      </c>
      <c r="O12" s="37">
        <f>IF('個人エントリー'!O10="",0,SUBSTITUTE(REPLACE('個人エントリー'!O10,3,0,"分"),".","秒"))</f>
        <v>0</v>
      </c>
    </row>
    <row r="13" spans="1:15" ht="17.25" customHeight="1">
      <c r="A13" s="36">
        <f>'個人エントリー'!A11</f>
      </c>
      <c r="B13" s="36">
        <f>'個人エントリー'!B11</f>
        <v>0</v>
      </c>
      <c r="C13" s="36">
        <f>'個人エントリー'!C11</f>
        <v>0</v>
      </c>
      <c r="D13" s="36">
        <f>'個人エントリー'!D11</f>
        <v>0</v>
      </c>
      <c r="E13" s="36">
        <f>'個人エントリー'!E11</f>
        <v>0</v>
      </c>
      <c r="F13" s="36">
        <f>'個人エントリー'!F11</f>
        <v>0</v>
      </c>
      <c r="G13" s="36">
        <f>'個人エントリー'!G11</f>
        <v>0</v>
      </c>
      <c r="H13" s="36">
        <f>'個人エントリー'!H11</f>
        <v>0</v>
      </c>
      <c r="I13" s="36">
        <f>'個人エントリー'!I11</f>
        <v>0</v>
      </c>
      <c r="J13" s="36">
        <f>'個人エントリー'!J11</f>
        <v>0</v>
      </c>
      <c r="K13" s="36">
        <f>'個人エントリー'!K11</f>
        <v>0</v>
      </c>
      <c r="L13" s="37">
        <f>IF('個人エントリー'!L11="",0,SUBSTITUTE(REPLACE('個人エントリー'!L11,3,0,"分"),".","秒"))</f>
        <v>0</v>
      </c>
      <c r="M13" s="36">
        <f>'個人エントリー'!M11</f>
        <v>0</v>
      </c>
      <c r="N13" s="36">
        <f>'個人エントリー'!N11</f>
        <v>0</v>
      </c>
      <c r="O13" s="37">
        <f>IF('個人エントリー'!O11="",0,SUBSTITUTE(REPLACE('個人エントリー'!O11,3,0,"分"),".","秒"))</f>
        <v>0</v>
      </c>
    </row>
    <row r="14" spans="1:15" ht="17.25" customHeight="1">
      <c r="A14" s="36">
        <f>'個人エントリー'!A12</f>
      </c>
      <c r="B14" s="36">
        <f>'個人エントリー'!B12</f>
        <v>0</v>
      </c>
      <c r="C14" s="36">
        <f>'個人エントリー'!C12</f>
        <v>0</v>
      </c>
      <c r="D14" s="36">
        <f>'個人エントリー'!D12</f>
        <v>0</v>
      </c>
      <c r="E14" s="36">
        <f>'個人エントリー'!E12</f>
        <v>0</v>
      </c>
      <c r="F14" s="36">
        <f>'個人エントリー'!F12</f>
        <v>0</v>
      </c>
      <c r="G14" s="36">
        <f>'個人エントリー'!G12</f>
        <v>0</v>
      </c>
      <c r="H14" s="36">
        <f>'個人エントリー'!H12</f>
        <v>0</v>
      </c>
      <c r="I14" s="36">
        <f>'個人エントリー'!I12</f>
        <v>0</v>
      </c>
      <c r="J14" s="36">
        <f>'個人エントリー'!J12</f>
        <v>0</v>
      </c>
      <c r="K14" s="36">
        <f>'個人エントリー'!K12</f>
        <v>0</v>
      </c>
      <c r="L14" s="37">
        <f>IF('個人エントリー'!L12="",0,SUBSTITUTE(REPLACE('個人エントリー'!L12,3,0,"分"),".","秒"))</f>
        <v>0</v>
      </c>
      <c r="M14" s="36">
        <f>'個人エントリー'!M12</f>
        <v>0</v>
      </c>
      <c r="N14" s="36">
        <f>'個人エントリー'!N12</f>
        <v>0</v>
      </c>
      <c r="O14" s="37">
        <f>IF('個人エントリー'!O12="",0,SUBSTITUTE(REPLACE('個人エントリー'!O12,3,0,"分"),".","秒"))</f>
        <v>0</v>
      </c>
    </row>
    <row r="15" spans="1:15" ht="17.25" customHeight="1">
      <c r="A15" s="36">
        <f>'個人エントリー'!A13</f>
      </c>
      <c r="B15" s="36">
        <f>'個人エントリー'!B13</f>
        <v>0</v>
      </c>
      <c r="C15" s="36">
        <f>'個人エントリー'!C13</f>
        <v>0</v>
      </c>
      <c r="D15" s="36">
        <f>'個人エントリー'!D13</f>
        <v>0</v>
      </c>
      <c r="E15" s="36">
        <f>'個人エントリー'!E13</f>
        <v>0</v>
      </c>
      <c r="F15" s="36">
        <f>'個人エントリー'!F13</f>
        <v>0</v>
      </c>
      <c r="G15" s="36">
        <f>'個人エントリー'!G13</f>
        <v>0</v>
      </c>
      <c r="H15" s="36">
        <f>'個人エントリー'!H13</f>
        <v>0</v>
      </c>
      <c r="I15" s="36">
        <f>'個人エントリー'!I13</f>
        <v>0</v>
      </c>
      <c r="J15" s="36">
        <f>'個人エントリー'!J13</f>
        <v>0</v>
      </c>
      <c r="K15" s="36">
        <f>'個人エントリー'!K13</f>
        <v>0</v>
      </c>
      <c r="L15" s="37">
        <f>IF('個人エントリー'!L13="",0,SUBSTITUTE(REPLACE('個人エントリー'!L13,3,0,"分"),".","秒"))</f>
        <v>0</v>
      </c>
      <c r="M15" s="36">
        <f>'個人エントリー'!M13</f>
        <v>0</v>
      </c>
      <c r="N15" s="36">
        <f>'個人エントリー'!N13</f>
        <v>0</v>
      </c>
      <c r="O15" s="37">
        <f>IF('個人エントリー'!O13="",0,SUBSTITUTE(REPLACE('個人エントリー'!O13,3,0,"分"),".","秒"))</f>
        <v>0</v>
      </c>
    </row>
    <row r="16" spans="1:15" ht="17.25" customHeight="1">
      <c r="A16" s="36">
        <f>'個人エントリー'!A14</f>
      </c>
      <c r="B16" s="36">
        <f>'個人エントリー'!B14</f>
        <v>0</v>
      </c>
      <c r="C16" s="36">
        <f>'個人エントリー'!C14</f>
        <v>0</v>
      </c>
      <c r="D16" s="36">
        <f>'個人エントリー'!D14</f>
        <v>0</v>
      </c>
      <c r="E16" s="36">
        <f>'個人エントリー'!E14</f>
        <v>0</v>
      </c>
      <c r="F16" s="36">
        <f>'個人エントリー'!F14</f>
        <v>0</v>
      </c>
      <c r="G16" s="36">
        <f>'個人エントリー'!G14</f>
        <v>0</v>
      </c>
      <c r="H16" s="36">
        <f>'個人エントリー'!H14</f>
        <v>0</v>
      </c>
      <c r="I16" s="36">
        <f>'個人エントリー'!I14</f>
        <v>0</v>
      </c>
      <c r="J16" s="36">
        <f>'個人エントリー'!J14</f>
        <v>0</v>
      </c>
      <c r="K16" s="36">
        <f>'個人エントリー'!K14</f>
        <v>0</v>
      </c>
      <c r="L16" s="37">
        <f>IF('個人エントリー'!L14="",0,SUBSTITUTE(REPLACE('個人エントリー'!L14,3,0,"分"),".","秒"))</f>
        <v>0</v>
      </c>
      <c r="M16" s="36">
        <f>'個人エントリー'!M14</f>
        <v>0</v>
      </c>
      <c r="N16" s="36">
        <f>'個人エントリー'!N14</f>
        <v>0</v>
      </c>
      <c r="O16" s="37">
        <f>IF('個人エントリー'!O14="",0,SUBSTITUTE(REPLACE('個人エントリー'!O14,3,0,"分"),".","秒"))</f>
        <v>0</v>
      </c>
    </row>
    <row r="17" spans="1:15" ht="17.25" customHeight="1">
      <c r="A17" s="36">
        <f>'個人エントリー'!A15</f>
      </c>
      <c r="B17" s="36">
        <f>'個人エントリー'!B15</f>
        <v>0</v>
      </c>
      <c r="C17" s="36">
        <f>'個人エントリー'!C15</f>
        <v>0</v>
      </c>
      <c r="D17" s="36">
        <f>'個人エントリー'!D15</f>
        <v>0</v>
      </c>
      <c r="E17" s="36">
        <f>'個人エントリー'!E15</f>
        <v>0</v>
      </c>
      <c r="F17" s="36">
        <f>'個人エントリー'!F15</f>
        <v>0</v>
      </c>
      <c r="G17" s="36">
        <f>'個人エントリー'!G15</f>
        <v>0</v>
      </c>
      <c r="H17" s="36">
        <f>'個人エントリー'!H15</f>
        <v>0</v>
      </c>
      <c r="I17" s="36">
        <f>'個人エントリー'!I15</f>
        <v>0</v>
      </c>
      <c r="J17" s="36">
        <f>'個人エントリー'!J15</f>
        <v>0</v>
      </c>
      <c r="K17" s="36">
        <f>'個人エントリー'!K15</f>
        <v>0</v>
      </c>
      <c r="L17" s="37">
        <f>IF('個人エントリー'!L15="",0,SUBSTITUTE(REPLACE('個人エントリー'!L15,3,0,"分"),".","秒"))</f>
        <v>0</v>
      </c>
      <c r="M17" s="36">
        <f>'個人エントリー'!M15</f>
        <v>0</v>
      </c>
      <c r="N17" s="36">
        <f>'個人エントリー'!N15</f>
        <v>0</v>
      </c>
      <c r="O17" s="37">
        <f>IF('個人エントリー'!O15="",0,SUBSTITUTE(REPLACE('個人エントリー'!O15,3,0,"分"),".","秒"))</f>
        <v>0</v>
      </c>
    </row>
    <row r="18" spans="1:15" ht="17.25" customHeight="1">
      <c r="A18" s="36">
        <f>'個人エントリー'!A16</f>
      </c>
      <c r="B18" s="36">
        <f>'個人エントリー'!B16</f>
        <v>0</v>
      </c>
      <c r="C18" s="36">
        <f>'個人エントリー'!C16</f>
        <v>0</v>
      </c>
      <c r="D18" s="36">
        <f>'個人エントリー'!D16</f>
        <v>0</v>
      </c>
      <c r="E18" s="36">
        <f>'個人エントリー'!E16</f>
        <v>0</v>
      </c>
      <c r="F18" s="36">
        <f>'個人エントリー'!F16</f>
        <v>0</v>
      </c>
      <c r="G18" s="36">
        <f>'個人エントリー'!G16</f>
        <v>0</v>
      </c>
      <c r="H18" s="36">
        <f>'個人エントリー'!H16</f>
        <v>0</v>
      </c>
      <c r="I18" s="36">
        <f>'個人エントリー'!I16</f>
        <v>0</v>
      </c>
      <c r="J18" s="36">
        <f>'個人エントリー'!J16</f>
        <v>0</v>
      </c>
      <c r="K18" s="36">
        <f>'個人エントリー'!K16</f>
        <v>0</v>
      </c>
      <c r="L18" s="37">
        <f>IF('個人エントリー'!L16="",0,SUBSTITUTE(REPLACE('個人エントリー'!L16,3,0,"分"),".","秒"))</f>
        <v>0</v>
      </c>
      <c r="M18" s="36">
        <f>'個人エントリー'!M16</f>
        <v>0</v>
      </c>
      <c r="N18" s="36">
        <f>'個人エントリー'!N16</f>
        <v>0</v>
      </c>
      <c r="O18" s="37">
        <f>IF('個人エントリー'!O16="",0,SUBSTITUTE(REPLACE('個人エントリー'!O16,3,0,"分"),".","秒"))</f>
        <v>0</v>
      </c>
    </row>
    <row r="19" spans="1:15" ht="17.25" customHeight="1">
      <c r="A19" s="36">
        <f>'個人エントリー'!A17</f>
      </c>
      <c r="B19" s="36">
        <f>'個人エントリー'!B17</f>
        <v>0</v>
      </c>
      <c r="C19" s="36">
        <f>'個人エントリー'!C17</f>
        <v>0</v>
      </c>
      <c r="D19" s="36">
        <f>'個人エントリー'!D17</f>
        <v>0</v>
      </c>
      <c r="E19" s="36">
        <f>'個人エントリー'!E17</f>
        <v>0</v>
      </c>
      <c r="F19" s="36">
        <f>'個人エントリー'!F17</f>
        <v>0</v>
      </c>
      <c r="G19" s="36">
        <f>'個人エントリー'!G17</f>
        <v>0</v>
      </c>
      <c r="H19" s="36">
        <f>'個人エントリー'!H17</f>
        <v>0</v>
      </c>
      <c r="I19" s="36">
        <f>'個人エントリー'!I17</f>
        <v>0</v>
      </c>
      <c r="J19" s="36">
        <f>'個人エントリー'!J17</f>
        <v>0</v>
      </c>
      <c r="K19" s="36">
        <f>'個人エントリー'!K17</f>
        <v>0</v>
      </c>
      <c r="L19" s="37">
        <f>IF('個人エントリー'!L17="",0,SUBSTITUTE(REPLACE('個人エントリー'!L17,3,0,"分"),".","秒"))</f>
        <v>0</v>
      </c>
      <c r="M19" s="36">
        <f>'個人エントリー'!M17</f>
        <v>0</v>
      </c>
      <c r="N19" s="36">
        <f>'個人エントリー'!N17</f>
        <v>0</v>
      </c>
      <c r="O19" s="37">
        <f>IF('個人エントリー'!O17="",0,SUBSTITUTE(REPLACE('個人エントリー'!O17,3,0,"分"),".","秒"))</f>
        <v>0</v>
      </c>
    </row>
    <row r="20" spans="1:15" ht="17.25" customHeight="1">
      <c r="A20" s="36">
        <f>'個人エントリー'!A18</f>
      </c>
      <c r="B20" s="36">
        <f>'個人エントリー'!B18</f>
        <v>0</v>
      </c>
      <c r="C20" s="36">
        <f>'個人エントリー'!C18</f>
        <v>0</v>
      </c>
      <c r="D20" s="36">
        <f>'個人エントリー'!D18</f>
        <v>0</v>
      </c>
      <c r="E20" s="36">
        <f>'個人エントリー'!E18</f>
        <v>0</v>
      </c>
      <c r="F20" s="36">
        <f>'個人エントリー'!F18</f>
        <v>0</v>
      </c>
      <c r="G20" s="36">
        <f>'個人エントリー'!G18</f>
        <v>0</v>
      </c>
      <c r="H20" s="36">
        <f>'個人エントリー'!H18</f>
        <v>0</v>
      </c>
      <c r="I20" s="36">
        <f>'個人エントリー'!I18</f>
        <v>0</v>
      </c>
      <c r="J20" s="36">
        <f>'個人エントリー'!J18</f>
        <v>0</v>
      </c>
      <c r="K20" s="36">
        <f>'個人エントリー'!K18</f>
        <v>0</v>
      </c>
      <c r="L20" s="37">
        <f>IF('個人エントリー'!L18="",0,SUBSTITUTE(REPLACE('個人エントリー'!L18,3,0,"分"),".","秒"))</f>
        <v>0</v>
      </c>
      <c r="M20" s="36">
        <f>'個人エントリー'!M18</f>
        <v>0</v>
      </c>
      <c r="N20" s="36">
        <f>'個人エントリー'!N18</f>
        <v>0</v>
      </c>
      <c r="O20" s="37">
        <f>IF('個人エントリー'!O18="",0,SUBSTITUTE(REPLACE('個人エントリー'!O18,3,0,"分"),".","秒"))</f>
        <v>0</v>
      </c>
    </row>
    <row r="21" spans="1:15" ht="17.25" customHeight="1">
      <c r="A21" s="36">
        <f>'個人エントリー'!A19</f>
      </c>
      <c r="B21" s="36">
        <f>'個人エントリー'!B19</f>
        <v>0</v>
      </c>
      <c r="C21" s="36">
        <f>'個人エントリー'!C19</f>
        <v>0</v>
      </c>
      <c r="D21" s="36">
        <f>'個人エントリー'!D19</f>
        <v>0</v>
      </c>
      <c r="E21" s="36">
        <f>'個人エントリー'!E19</f>
        <v>0</v>
      </c>
      <c r="F21" s="36">
        <f>'個人エントリー'!F19</f>
        <v>0</v>
      </c>
      <c r="G21" s="36">
        <f>'個人エントリー'!G19</f>
        <v>0</v>
      </c>
      <c r="H21" s="36">
        <f>'個人エントリー'!H19</f>
        <v>0</v>
      </c>
      <c r="I21" s="36">
        <f>'個人エントリー'!I19</f>
        <v>0</v>
      </c>
      <c r="J21" s="36">
        <f>'個人エントリー'!J19</f>
        <v>0</v>
      </c>
      <c r="K21" s="36">
        <f>'個人エントリー'!K19</f>
        <v>0</v>
      </c>
      <c r="L21" s="37">
        <f>IF('個人エントリー'!L19="",0,SUBSTITUTE(REPLACE('個人エントリー'!L19,3,0,"分"),".","秒"))</f>
        <v>0</v>
      </c>
      <c r="M21" s="36">
        <f>'個人エントリー'!M19</f>
        <v>0</v>
      </c>
      <c r="N21" s="36">
        <f>'個人エントリー'!N19</f>
        <v>0</v>
      </c>
      <c r="O21" s="37">
        <f>IF('個人エントリー'!O19="",0,SUBSTITUTE(REPLACE('個人エントリー'!O19,3,0,"分"),".","秒"))</f>
        <v>0</v>
      </c>
    </row>
    <row r="22" spans="1:15" ht="17.25" customHeight="1">
      <c r="A22" s="36">
        <f>'個人エントリー'!A20</f>
      </c>
      <c r="B22" s="36">
        <f>'個人エントリー'!B20</f>
        <v>0</v>
      </c>
      <c r="C22" s="36">
        <f>'個人エントリー'!C20</f>
        <v>0</v>
      </c>
      <c r="D22" s="36">
        <f>'個人エントリー'!D20</f>
        <v>0</v>
      </c>
      <c r="E22" s="36">
        <f>'個人エントリー'!E20</f>
        <v>0</v>
      </c>
      <c r="F22" s="36">
        <f>'個人エントリー'!F20</f>
        <v>0</v>
      </c>
      <c r="G22" s="36">
        <f>'個人エントリー'!G20</f>
        <v>0</v>
      </c>
      <c r="H22" s="36">
        <f>'個人エントリー'!H20</f>
        <v>0</v>
      </c>
      <c r="I22" s="36">
        <f>'個人エントリー'!I20</f>
        <v>0</v>
      </c>
      <c r="J22" s="36">
        <f>'個人エントリー'!J20</f>
        <v>0</v>
      </c>
      <c r="K22" s="36">
        <f>'個人エントリー'!K20</f>
        <v>0</v>
      </c>
      <c r="L22" s="37">
        <f>IF('個人エントリー'!L20="",0,SUBSTITUTE(REPLACE('個人エントリー'!L20,3,0,"分"),".","秒"))</f>
        <v>0</v>
      </c>
      <c r="M22" s="36">
        <f>'個人エントリー'!M20</f>
        <v>0</v>
      </c>
      <c r="N22" s="36">
        <f>'個人エントリー'!N20</f>
        <v>0</v>
      </c>
      <c r="O22" s="37">
        <f>IF('個人エントリー'!O20="",0,SUBSTITUTE(REPLACE('個人エントリー'!O20,3,0,"分"),".","秒"))</f>
        <v>0</v>
      </c>
    </row>
    <row r="23" spans="1:15" ht="17.25" customHeight="1">
      <c r="A23" s="36">
        <f>'個人エントリー'!A21</f>
      </c>
      <c r="B23" s="36">
        <f>'個人エントリー'!B21</f>
        <v>0</v>
      </c>
      <c r="C23" s="36">
        <f>'個人エントリー'!C21</f>
        <v>0</v>
      </c>
      <c r="D23" s="36">
        <f>'個人エントリー'!D21</f>
        <v>0</v>
      </c>
      <c r="E23" s="36">
        <f>'個人エントリー'!E21</f>
        <v>0</v>
      </c>
      <c r="F23" s="36">
        <f>'個人エントリー'!F21</f>
        <v>0</v>
      </c>
      <c r="G23" s="36">
        <f>'個人エントリー'!G21</f>
        <v>0</v>
      </c>
      <c r="H23" s="36">
        <f>'個人エントリー'!H21</f>
        <v>0</v>
      </c>
      <c r="I23" s="36">
        <f>'個人エントリー'!I21</f>
        <v>0</v>
      </c>
      <c r="J23" s="36">
        <f>'個人エントリー'!J21</f>
        <v>0</v>
      </c>
      <c r="K23" s="36">
        <f>'個人エントリー'!K21</f>
        <v>0</v>
      </c>
      <c r="L23" s="37">
        <f>IF('個人エントリー'!L21="",0,SUBSTITUTE(REPLACE('個人エントリー'!L21,3,0,"分"),".","秒"))</f>
        <v>0</v>
      </c>
      <c r="M23" s="36">
        <f>'個人エントリー'!M21</f>
        <v>0</v>
      </c>
      <c r="N23" s="36">
        <f>'個人エントリー'!N21</f>
        <v>0</v>
      </c>
      <c r="O23" s="37">
        <f>IF('個人エントリー'!O21="",0,SUBSTITUTE(REPLACE('個人エントリー'!O21,3,0,"分"),".","秒"))</f>
        <v>0</v>
      </c>
    </row>
    <row r="24" spans="1:15" ht="17.25" customHeight="1">
      <c r="A24" s="36">
        <f>'個人エントリー'!A22</f>
      </c>
      <c r="B24" s="36">
        <f>'個人エントリー'!B22</f>
        <v>0</v>
      </c>
      <c r="C24" s="36">
        <f>'個人エントリー'!C22</f>
        <v>0</v>
      </c>
      <c r="D24" s="36">
        <f>'個人エントリー'!D22</f>
        <v>0</v>
      </c>
      <c r="E24" s="36">
        <f>'個人エントリー'!E22</f>
        <v>0</v>
      </c>
      <c r="F24" s="36">
        <f>'個人エントリー'!F22</f>
        <v>0</v>
      </c>
      <c r="G24" s="36">
        <f>'個人エントリー'!G22</f>
        <v>0</v>
      </c>
      <c r="H24" s="36">
        <f>'個人エントリー'!H22</f>
        <v>0</v>
      </c>
      <c r="I24" s="36">
        <f>'個人エントリー'!I22</f>
        <v>0</v>
      </c>
      <c r="J24" s="36">
        <f>'個人エントリー'!J22</f>
        <v>0</v>
      </c>
      <c r="K24" s="36">
        <f>'個人エントリー'!K22</f>
        <v>0</v>
      </c>
      <c r="L24" s="37">
        <f>IF('個人エントリー'!L22="",0,SUBSTITUTE(REPLACE('個人エントリー'!L22,3,0,"分"),".","秒"))</f>
        <v>0</v>
      </c>
      <c r="M24" s="36">
        <f>'個人エントリー'!M22</f>
        <v>0</v>
      </c>
      <c r="N24" s="36">
        <f>'個人エントリー'!N22</f>
        <v>0</v>
      </c>
      <c r="O24" s="37">
        <f>IF('個人エントリー'!O22="",0,SUBSTITUTE(REPLACE('個人エントリー'!O22,3,0,"分"),".","秒"))</f>
        <v>0</v>
      </c>
    </row>
    <row r="25" spans="1:15" ht="17.25" customHeight="1">
      <c r="A25" s="36">
        <f>'個人エントリー'!A23</f>
      </c>
      <c r="B25" s="36">
        <f>'個人エントリー'!B23</f>
        <v>0</v>
      </c>
      <c r="C25" s="36">
        <f>'個人エントリー'!C23</f>
        <v>0</v>
      </c>
      <c r="D25" s="36">
        <f>'個人エントリー'!D23</f>
        <v>0</v>
      </c>
      <c r="E25" s="36">
        <f>'個人エントリー'!E23</f>
        <v>0</v>
      </c>
      <c r="F25" s="36">
        <f>'個人エントリー'!F23</f>
        <v>0</v>
      </c>
      <c r="G25" s="36">
        <f>'個人エントリー'!G23</f>
        <v>0</v>
      </c>
      <c r="H25" s="36">
        <f>'個人エントリー'!H23</f>
        <v>0</v>
      </c>
      <c r="I25" s="36">
        <f>'個人エントリー'!I23</f>
        <v>0</v>
      </c>
      <c r="J25" s="36">
        <f>'個人エントリー'!J23</f>
        <v>0</v>
      </c>
      <c r="K25" s="36">
        <f>'個人エントリー'!K23</f>
        <v>0</v>
      </c>
      <c r="L25" s="37">
        <f>IF('個人エントリー'!L23="",0,SUBSTITUTE(REPLACE('個人エントリー'!L23,3,0,"分"),".","秒"))</f>
        <v>0</v>
      </c>
      <c r="M25" s="36">
        <f>'個人エントリー'!M23</f>
        <v>0</v>
      </c>
      <c r="N25" s="36">
        <f>'個人エントリー'!N23</f>
        <v>0</v>
      </c>
      <c r="O25" s="37">
        <f>IF('個人エントリー'!O23="",0,SUBSTITUTE(REPLACE('個人エントリー'!O23,3,0,"分"),".","秒"))</f>
        <v>0</v>
      </c>
    </row>
    <row r="26" spans="1:15" ht="17.25" customHeight="1">
      <c r="A26" s="36">
        <f>'個人エントリー'!A24</f>
      </c>
      <c r="B26" s="36">
        <f>'個人エントリー'!B24</f>
        <v>0</v>
      </c>
      <c r="C26" s="36">
        <f>'個人エントリー'!C24</f>
        <v>0</v>
      </c>
      <c r="D26" s="36">
        <f>'個人エントリー'!D24</f>
        <v>0</v>
      </c>
      <c r="E26" s="36">
        <f>'個人エントリー'!E24</f>
        <v>0</v>
      </c>
      <c r="F26" s="36">
        <f>'個人エントリー'!F24</f>
        <v>0</v>
      </c>
      <c r="G26" s="36">
        <f>'個人エントリー'!G24</f>
        <v>0</v>
      </c>
      <c r="H26" s="36">
        <f>'個人エントリー'!H24</f>
        <v>0</v>
      </c>
      <c r="I26" s="36">
        <f>'個人エントリー'!I24</f>
        <v>0</v>
      </c>
      <c r="J26" s="36">
        <f>'個人エントリー'!J24</f>
        <v>0</v>
      </c>
      <c r="K26" s="36">
        <f>'個人エントリー'!K24</f>
        <v>0</v>
      </c>
      <c r="L26" s="37">
        <f>IF('個人エントリー'!L24="",0,SUBSTITUTE(REPLACE('個人エントリー'!L24,3,0,"分"),".","秒"))</f>
        <v>0</v>
      </c>
      <c r="M26" s="36">
        <f>'個人エントリー'!M24</f>
        <v>0</v>
      </c>
      <c r="N26" s="36">
        <f>'個人エントリー'!N24</f>
        <v>0</v>
      </c>
      <c r="O26" s="37">
        <f>IF('個人エントリー'!O24="",0,SUBSTITUTE(REPLACE('個人エントリー'!O24,3,0,"分"),".","秒"))</f>
        <v>0</v>
      </c>
    </row>
    <row r="27" spans="1:15" ht="17.25" customHeight="1">
      <c r="A27" s="36">
        <f>'個人エントリー'!A25</f>
      </c>
      <c r="B27" s="36">
        <f>'個人エントリー'!B25</f>
        <v>0</v>
      </c>
      <c r="C27" s="36">
        <f>'個人エントリー'!C25</f>
        <v>0</v>
      </c>
      <c r="D27" s="36">
        <f>'個人エントリー'!D25</f>
        <v>0</v>
      </c>
      <c r="E27" s="36">
        <f>'個人エントリー'!E25</f>
        <v>0</v>
      </c>
      <c r="F27" s="36">
        <f>'個人エントリー'!F25</f>
        <v>0</v>
      </c>
      <c r="G27" s="36">
        <f>'個人エントリー'!G25</f>
        <v>0</v>
      </c>
      <c r="H27" s="36">
        <f>'個人エントリー'!H25</f>
        <v>0</v>
      </c>
      <c r="I27" s="36">
        <f>'個人エントリー'!I25</f>
        <v>0</v>
      </c>
      <c r="J27" s="36">
        <f>'個人エントリー'!J25</f>
        <v>0</v>
      </c>
      <c r="K27" s="36">
        <f>'個人エントリー'!K25</f>
        <v>0</v>
      </c>
      <c r="L27" s="37">
        <f>IF('個人エントリー'!L25="",0,SUBSTITUTE(REPLACE('個人エントリー'!L25,3,0,"分"),".","秒"))</f>
        <v>0</v>
      </c>
      <c r="M27" s="36">
        <f>'個人エントリー'!M25</f>
        <v>0</v>
      </c>
      <c r="N27" s="36">
        <f>'個人エントリー'!N25</f>
        <v>0</v>
      </c>
      <c r="O27" s="37">
        <f>IF('個人エントリー'!O25="",0,SUBSTITUTE(REPLACE('個人エントリー'!O25,3,0,"分"),".","秒"))</f>
        <v>0</v>
      </c>
    </row>
    <row r="28" spans="1:15" ht="17.25" customHeight="1">
      <c r="A28" s="36">
        <f>'個人エントリー'!A26</f>
      </c>
      <c r="B28" s="36">
        <f>'個人エントリー'!B26</f>
        <v>0</v>
      </c>
      <c r="C28" s="36">
        <f>'個人エントリー'!C26</f>
        <v>0</v>
      </c>
      <c r="D28" s="36">
        <f>'個人エントリー'!D26</f>
        <v>0</v>
      </c>
      <c r="E28" s="36">
        <f>'個人エントリー'!E26</f>
        <v>0</v>
      </c>
      <c r="F28" s="36">
        <f>'個人エントリー'!F26</f>
        <v>0</v>
      </c>
      <c r="G28" s="36">
        <f>'個人エントリー'!G26</f>
        <v>0</v>
      </c>
      <c r="H28" s="36">
        <f>'個人エントリー'!H26</f>
        <v>0</v>
      </c>
      <c r="I28" s="36">
        <f>'個人エントリー'!I26</f>
        <v>0</v>
      </c>
      <c r="J28" s="36">
        <f>'個人エントリー'!J26</f>
        <v>0</v>
      </c>
      <c r="K28" s="36">
        <f>'個人エントリー'!K26</f>
        <v>0</v>
      </c>
      <c r="L28" s="37">
        <f>IF('個人エントリー'!L26="",0,SUBSTITUTE(REPLACE('個人エントリー'!L26,3,0,"分"),".","秒"))</f>
        <v>0</v>
      </c>
      <c r="M28" s="36">
        <f>'個人エントリー'!M26</f>
        <v>0</v>
      </c>
      <c r="N28" s="36">
        <f>'個人エントリー'!N26</f>
        <v>0</v>
      </c>
      <c r="O28" s="37">
        <f>IF('個人エントリー'!O26="",0,SUBSTITUTE(REPLACE('個人エントリー'!O26,3,0,"分"),".","秒"))</f>
        <v>0</v>
      </c>
    </row>
    <row r="29" spans="1:15" ht="17.25" customHeight="1">
      <c r="A29" s="36">
        <f>'個人エントリー'!A27</f>
      </c>
      <c r="B29" s="36">
        <f>'個人エントリー'!B27</f>
        <v>0</v>
      </c>
      <c r="C29" s="36">
        <f>'個人エントリー'!C27</f>
        <v>0</v>
      </c>
      <c r="D29" s="36">
        <f>'個人エントリー'!D27</f>
        <v>0</v>
      </c>
      <c r="E29" s="36">
        <f>'個人エントリー'!E27</f>
        <v>0</v>
      </c>
      <c r="F29" s="36">
        <f>'個人エントリー'!F27</f>
        <v>0</v>
      </c>
      <c r="G29" s="36">
        <f>'個人エントリー'!G27</f>
        <v>0</v>
      </c>
      <c r="H29" s="36">
        <f>'個人エントリー'!H27</f>
        <v>0</v>
      </c>
      <c r="I29" s="36">
        <f>'個人エントリー'!I27</f>
        <v>0</v>
      </c>
      <c r="J29" s="36">
        <f>'個人エントリー'!J27</f>
        <v>0</v>
      </c>
      <c r="K29" s="36">
        <f>'個人エントリー'!K27</f>
        <v>0</v>
      </c>
      <c r="L29" s="37">
        <f>IF('個人エントリー'!L27="",0,SUBSTITUTE(REPLACE('個人エントリー'!L27,3,0,"分"),".","秒"))</f>
        <v>0</v>
      </c>
      <c r="M29" s="36">
        <f>'個人エントリー'!M27</f>
        <v>0</v>
      </c>
      <c r="N29" s="36">
        <f>'個人エントリー'!N27</f>
        <v>0</v>
      </c>
      <c r="O29" s="37">
        <f>IF('個人エントリー'!O27="",0,SUBSTITUTE(REPLACE('個人エントリー'!O27,3,0,"分"),".","秒"))</f>
        <v>0</v>
      </c>
    </row>
    <row r="30" spans="1:15" ht="17.25" customHeight="1">
      <c r="A30" s="36">
        <f>'個人エントリー'!A28</f>
      </c>
      <c r="B30" s="36">
        <f>'個人エントリー'!B28</f>
        <v>0</v>
      </c>
      <c r="C30" s="36">
        <f>'個人エントリー'!C28</f>
        <v>0</v>
      </c>
      <c r="D30" s="36">
        <f>'個人エントリー'!D28</f>
        <v>0</v>
      </c>
      <c r="E30" s="36">
        <f>'個人エントリー'!E28</f>
        <v>0</v>
      </c>
      <c r="F30" s="36">
        <f>'個人エントリー'!F28</f>
        <v>0</v>
      </c>
      <c r="G30" s="36">
        <f>'個人エントリー'!G28</f>
        <v>0</v>
      </c>
      <c r="H30" s="36">
        <f>'個人エントリー'!H28</f>
        <v>0</v>
      </c>
      <c r="I30" s="36">
        <f>'個人エントリー'!I28</f>
        <v>0</v>
      </c>
      <c r="J30" s="36">
        <f>'個人エントリー'!J28</f>
        <v>0</v>
      </c>
      <c r="K30" s="36">
        <f>'個人エントリー'!K28</f>
        <v>0</v>
      </c>
      <c r="L30" s="37">
        <f>IF('個人エントリー'!L28="",0,SUBSTITUTE(REPLACE('個人エントリー'!L28,3,0,"分"),".","秒"))</f>
        <v>0</v>
      </c>
      <c r="M30" s="36">
        <f>'個人エントリー'!M28</f>
        <v>0</v>
      </c>
      <c r="N30" s="36">
        <f>'個人エントリー'!N28</f>
        <v>0</v>
      </c>
      <c r="O30" s="37">
        <f>IF('個人エントリー'!O28="",0,SUBSTITUTE(REPLACE('個人エントリー'!O28,3,0,"分"),".","秒"))</f>
        <v>0</v>
      </c>
    </row>
    <row r="31" spans="1:15" ht="17.25" customHeight="1">
      <c r="A31" s="36">
        <f>'個人エントリー'!A29</f>
      </c>
      <c r="B31" s="36">
        <f>'個人エントリー'!B29</f>
        <v>0</v>
      </c>
      <c r="C31" s="36">
        <f>'個人エントリー'!C29</f>
        <v>0</v>
      </c>
      <c r="D31" s="36">
        <f>'個人エントリー'!D29</f>
        <v>0</v>
      </c>
      <c r="E31" s="36">
        <f>'個人エントリー'!E29</f>
        <v>0</v>
      </c>
      <c r="F31" s="36">
        <f>'個人エントリー'!F29</f>
        <v>0</v>
      </c>
      <c r="G31" s="36">
        <f>'個人エントリー'!G29</f>
        <v>0</v>
      </c>
      <c r="H31" s="36">
        <f>'個人エントリー'!H29</f>
        <v>0</v>
      </c>
      <c r="I31" s="36">
        <f>'個人エントリー'!I29</f>
        <v>0</v>
      </c>
      <c r="J31" s="36">
        <f>'個人エントリー'!J29</f>
        <v>0</v>
      </c>
      <c r="K31" s="36">
        <f>'個人エントリー'!K29</f>
        <v>0</v>
      </c>
      <c r="L31" s="37">
        <f>IF('個人エントリー'!L29="",0,SUBSTITUTE(REPLACE('個人エントリー'!L29,3,0,"分"),".","秒"))</f>
        <v>0</v>
      </c>
      <c r="M31" s="36">
        <f>'個人エントリー'!M29</f>
        <v>0</v>
      </c>
      <c r="N31" s="36">
        <f>'個人エントリー'!N29</f>
        <v>0</v>
      </c>
      <c r="O31" s="37">
        <f>IF('個人エントリー'!O29="",0,SUBSTITUTE(REPLACE('個人エントリー'!O29,3,0,"分"),".","秒"))</f>
        <v>0</v>
      </c>
    </row>
    <row r="32" spans="1:15" ht="17.25" customHeight="1">
      <c r="A32" s="36">
        <f>'個人エントリー'!A30</f>
      </c>
      <c r="B32" s="36">
        <f>'個人エントリー'!B30</f>
        <v>0</v>
      </c>
      <c r="C32" s="36">
        <f>'個人エントリー'!C30</f>
        <v>0</v>
      </c>
      <c r="D32" s="36">
        <f>'個人エントリー'!D30</f>
        <v>0</v>
      </c>
      <c r="E32" s="36">
        <f>'個人エントリー'!E30</f>
        <v>0</v>
      </c>
      <c r="F32" s="36">
        <f>'個人エントリー'!F30</f>
        <v>0</v>
      </c>
      <c r="G32" s="36">
        <f>'個人エントリー'!G30</f>
        <v>0</v>
      </c>
      <c r="H32" s="36">
        <f>'個人エントリー'!H30</f>
        <v>0</v>
      </c>
      <c r="I32" s="36">
        <f>'個人エントリー'!I30</f>
        <v>0</v>
      </c>
      <c r="J32" s="36">
        <f>'個人エントリー'!J30</f>
        <v>0</v>
      </c>
      <c r="K32" s="36">
        <f>'個人エントリー'!K30</f>
        <v>0</v>
      </c>
      <c r="L32" s="37">
        <f>IF('個人エントリー'!L30="",0,SUBSTITUTE(REPLACE('個人エントリー'!L30,3,0,"分"),".","秒"))</f>
        <v>0</v>
      </c>
      <c r="M32" s="36">
        <f>'個人エントリー'!M30</f>
        <v>0</v>
      </c>
      <c r="N32" s="36">
        <f>'個人エントリー'!N30</f>
        <v>0</v>
      </c>
      <c r="O32" s="37">
        <f>IF('個人エントリー'!O30="",0,SUBSTITUTE(REPLACE('個人エントリー'!O30,3,0,"分"),".","秒"))</f>
        <v>0</v>
      </c>
    </row>
    <row r="33" spans="1:15" ht="17.25" customHeight="1">
      <c r="A33" s="36">
        <f>'個人エントリー'!A31</f>
      </c>
      <c r="B33" s="36">
        <f>'個人エントリー'!B31</f>
        <v>0</v>
      </c>
      <c r="C33" s="36">
        <f>'個人エントリー'!C31</f>
        <v>0</v>
      </c>
      <c r="D33" s="36">
        <f>'個人エントリー'!D31</f>
        <v>0</v>
      </c>
      <c r="E33" s="36">
        <f>'個人エントリー'!E31</f>
        <v>0</v>
      </c>
      <c r="F33" s="36">
        <f>'個人エントリー'!F31</f>
        <v>0</v>
      </c>
      <c r="G33" s="36">
        <f>'個人エントリー'!G31</f>
        <v>0</v>
      </c>
      <c r="H33" s="36">
        <f>'個人エントリー'!H31</f>
        <v>0</v>
      </c>
      <c r="I33" s="36">
        <f>'個人エントリー'!I31</f>
        <v>0</v>
      </c>
      <c r="J33" s="36">
        <f>'個人エントリー'!J31</f>
        <v>0</v>
      </c>
      <c r="K33" s="36">
        <f>'個人エントリー'!K31</f>
        <v>0</v>
      </c>
      <c r="L33" s="37">
        <f>IF('個人エントリー'!L31="",0,SUBSTITUTE(REPLACE('個人エントリー'!L31,3,0,"分"),".","秒"))</f>
        <v>0</v>
      </c>
      <c r="M33" s="36">
        <f>'個人エントリー'!M31</f>
        <v>0</v>
      </c>
      <c r="N33" s="36">
        <f>'個人エントリー'!N31</f>
        <v>0</v>
      </c>
      <c r="O33" s="37">
        <f>IF('個人エントリー'!O31="",0,SUBSTITUTE(REPLACE('個人エントリー'!O31,3,0,"分"),".","秒"))</f>
        <v>0</v>
      </c>
    </row>
    <row r="34" spans="1:15" ht="17.25" customHeight="1">
      <c r="A34" s="36">
        <f>'個人エントリー'!A32</f>
      </c>
      <c r="B34" s="36">
        <f>'個人エントリー'!B32</f>
        <v>0</v>
      </c>
      <c r="C34" s="36">
        <f>'個人エントリー'!C32</f>
        <v>0</v>
      </c>
      <c r="D34" s="36">
        <f>'個人エントリー'!D32</f>
        <v>0</v>
      </c>
      <c r="E34" s="36">
        <f>'個人エントリー'!E32</f>
        <v>0</v>
      </c>
      <c r="F34" s="36">
        <f>'個人エントリー'!F32</f>
        <v>0</v>
      </c>
      <c r="G34" s="36">
        <f>'個人エントリー'!G32</f>
        <v>0</v>
      </c>
      <c r="H34" s="36">
        <f>'個人エントリー'!H32</f>
        <v>0</v>
      </c>
      <c r="I34" s="36">
        <f>'個人エントリー'!I32</f>
        <v>0</v>
      </c>
      <c r="J34" s="36">
        <f>'個人エントリー'!J32</f>
        <v>0</v>
      </c>
      <c r="K34" s="36">
        <f>'個人エントリー'!K32</f>
        <v>0</v>
      </c>
      <c r="L34" s="37">
        <f>IF('個人エントリー'!L32="",0,SUBSTITUTE(REPLACE('個人エントリー'!L32,3,0,"分"),".","秒"))</f>
        <v>0</v>
      </c>
      <c r="M34" s="36">
        <f>'個人エントリー'!M32</f>
        <v>0</v>
      </c>
      <c r="N34" s="36">
        <f>'個人エントリー'!N32</f>
        <v>0</v>
      </c>
      <c r="O34" s="37">
        <f>IF('個人エントリー'!O32="",0,SUBSTITUTE(REPLACE('個人エントリー'!O32,3,0,"分"),".","秒"))</f>
        <v>0</v>
      </c>
    </row>
    <row r="35" spans="1:15" ht="17.25" customHeight="1">
      <c r="A35" s="36">
        <f>'個人エントリー'!A33</f>
      </c>
      <c r="B35" s="36">
        <f>'個人エントリー'!B33</f>
        <v>0</v>
      </c>
      <c r="C35" s="36">
        <f>'個人エントリー'!C33</f>
        <v>0</v>
      </c>
      <c r="D35" s="36">
        <f>'個人エントリー'!D33</f>
        <v>0</v>
      </c>
      <c r="E35" s="36">
        <f>'個人エントリー'!E33</f>
        <v>0</v>
      </c>
      <c r="F35" s="36">
        <f>'個人エントリー'!F33</f>
        <v>0</v>
      </c>
      <c r="G35" s="36">
        <f>'個人エントリー'!G33</f>
        <v>0</v>
      </c>
      <c r="H35" s="36">
        <f>'個人エントリー'!H33</f>
        <v>0</v>
      </c>
      <c r="I35" s="36">
        <f>'個人エントリー'!I33</f>
        <v>0</v>
      </c>
      <c r="J35" s="36">
        <f>'個人エントリー'!J33</f>
        <v>0</v>
      </c>
      <c r="K35" s="36">
        <f>'個人エントリー'!K33</f>
        <v>0</v>
      </c>
      <c r="L35" s="37">
        <f>IF('個人エントリー'!L33="",0,SUBSTITUTE(REPLACE('個人エントリー'!L33,3,0,"分"),".","秒"))</f>
        <v>0</v>
      </c>
      <c r="M35" s="36">
        <f>'個人エントリー'!M33</f>
        <v>0</v>
      </c>
      <c r="N35" s="36">
        <f>'個人エントリー'!N33</f>
        <v>0</v>
      </c>
      <c r="O35" s="37">
        <f>IF('個人エントリー'!O33="",0,SUBSTITUTE(REPLACE('個人エントリー'!O33,3,0,"分"),".","秒"))</f>
        <v>0</v>
      </c>
    </row>
    <row r="36" spans="1:15" ht="17.25" customHeight="1">
      <c r="A36" s="36">
        <f>'個人エントリー'!A34</f>
      </c>
      <c r="B36" s="36">
        <f>'個人エントリー'!B34</f>
        <v>0</v>
      </c>
      <c r="C36" s="36">
        <f>'個人エントリー'!C34</f>
        <v>0</v>
      </c>
      <c r="D36" s="36">
        <f>'個人エントリー'!D34</f>
        <v>0</v>
      </c>
      <c r="E36" s="36">
        <f>'個人エントリー'!E34</f>
        <v>0</v>
      </c>
      <c r="F36" s="36">
        <f>'個人エントリー'!F34</f>
        <v>0</v>
      </c>
      <c r="G36" s="36">
        <f>'個人エントリー'!G34</f>
        <v>0</v>
      </c>
      <c r="H36" s="36">
        <f>'個人エントリー'!H34</f>
        <v>0</v>
      </c>
      <c r="I36" s="36">
        <f>'個人エントリー'!I34</f>
        <v>0</v>
      </c>
      <c r="J36" s="36">
        <f>'個人エントリー'!J34</f>
        <v>0</v>
      </c>
      <c r="K36" s="36">
        <f>'個人エントリー'!K34</f>
        <v>0</v>
      </c>
      <c r="L36" s="37">
        <f>IF('個人エントリー'!L34="",0,SUBSTITUTE(REPLACE('個人エントリー'!L34,3,0,"分"),".","秒"))</f>
        <v>0</v>
      </c>
      <c r="M36" s="36">
        <f>'個人エントリー'!M34</f>
        <v>0</v>
      </c>
      <c r="N36" s="36">
        <f>'個人エントリー'!N34</f>
        <v>0</v>
      </c>
      <c r="O36" s="37">
        <f>IF('個人エントリー'!O34="",0,SUBSTITUTE(REPLACE('個人エントリー'!O34,3,0,"分"),".","秒"))</f>
        <v>0</v>
      </c>
    </row>
    <row r="37" spans="1:15" ht="17.25" customHeight="1">
      <c r="A37" s="36">
        <f>'個人エントリー'!A35</f>
      </c>
      <c r="B37" s="36">
        <f>'個人エントリー'!B35</f>
        <v>0</v>
      </c>
      <c r="C37" s="36">
        <f>'個人エントリー'!C35</f>
        <v>0</v>
      </c>
      <c r="D37" s="36">
        <f>'個人エントリー'!D35</f>
        <v>0</v>
      </c>
      <c r="E37" s="36">
        <f>'個人エントリー'!E35</f>
        <v>0</v>
      </c>
      <c r="F37" s="36">
        <f>'個人エントリー'!F35</f>
        <v>0</v>
      </c>
      <c r="G37" s="36">
        <f>'個人エントリー'!G35</f>
        <v>0</v>
      </c>
      <c r="H37" s="36">
        <f>'個人エントリー'!H35</f>
        <v>0</v>
      </c>
      <c r="I37" s="36">
        <f>'個人エントリー'!I35</f>
        <v>0</v>
      </c>
      <c r="J37" s="36">
        <f>'個人エントリー'!J35</f>
        <v>0</v>
      </c>
      <c r="K37" s="36">
        <f>'個人エントリー'!K35</f>
        <v>0</v>
      </c>
      <c r="L37" s="37">
        <f>IF('個人エントリー'!L35="",0,SUBSTITUTE(REPLACE('個人エントリー'!L35,3,0,"分"),".","秒"))</f>
        <v>0</v>
      </c>
      <c r="M37" s="36">
        <f>'個人エントリー'!M35</f>
        <v>0</v>
      </c>
      <c r="N37" s="36">
        <f>'個人エントリー'!N35</f>
        <v>0</v>
      </c>
      <c r="O37" s="37">
        <f>IF('個人エントリー'!O35="",0,SUBSTITUTE(REPLACE('個人エントリー'!O35,3,0,"分"),".","秒"))</f>
        <v>0</v>
      </c>
    </row>
    <row r="38" spans="1:15" ht="17.25" customHeight="1">
      <c r="A38" s="36">
        <f>'個人エントリー'!A36</f>
      </c>
      <c r="B38" s="36">
        <f>'個人エントリー'!B36</f>
        <v>0</v>
      </c>
      <c r="C38" s="36">
        <f>'個人エントリー'!C36</f>
        <v>0</v>
      </c>
      <c r="D38" s="36">
        <f>'個人エントリー'!D36</f>
        <v>0</v>
      </c>
      <c r="E38" s="36">
        <f>'個人エントリー'!E36</f>
        <v>0</v>
      </c>
      <c r="F38" s="36">
        <f>'個人エントリー'!F36</f>
        <v>0</v>
      </c>
      <c r="G38" s="36">
        <f>'個人エントリー'!G36</f>
        <v>0</v>
      </c>
      <c r="H38" s="36">
        <f>'個人エントリー'!H36</f>
        <v>0</v>
      </c>
      <c r="I38" s="36">
        <f>'個人エントリー'!I36</f>
        <v>0</v>
      </c>
      <c r="J38" s="36">
        <f>'個人エントリー'!J36</f>
        <v>0</v>
      </c>
      <c r="K38" s="36">
        <f>'個人エントリー'!K36</f>
        <v>0</v>
      </c>
      <c r="L38" s="37">
        <f>IF('個人エントリー'!L36="",0,SUBSTITUTE(REPLACE('個人エントリー'!L36,3,0,"分"),".","秒"))</f>
        <v>0</v>
      </c>
      <c r="M38" s="36">
        <f>'個人エントリー'!M36</f>
        <v>0</v>
      </c>
      <c r="N38" s="36">
        <f>'個人エントリー'!N36</f>
        <v>0</v>
      </c>
      <c r="O38" s="37">
        <f>IF('個人エントリー'!O36="",0,SUBSTITUTE(REPLACE('個人エントリー'!O36,3,0,"分"),".","秒"))</f>
        <v>0</v>
      </c>
    </row>
    <row r="39" spans="1:15" ht="17.25" customHeight="1">
      <c r="A39" s="36">
        <f>'個人エントリー'!A37</f>
      </c>
      <c r="B39" s="36">
        <f>'個人エントリー'!B37</f>
        <v>0</v>
      </c>
      <c r="C39" s="36">
        <f>'個人エントリー'!C37</f>
        <v>0</v>
      </c>
      <c r="D39" s="36">
        <f>'個人エントリー'!D37</f>
        <v>0</v>
      </c>
      <c r="E39" s="36">
        <f>'個人エントリー'!E37</f>
        <v>0</v>
      </c>
      <c r="F39" s="36">
        <f>'個人エントリー'!F37</f>
        <v>0</v>
      </c>
      <c r="G39" s="36">
        <f>'個人エントリー'!G37</f>
        <v>0</v>
      </c>
      <c r="H39" s="36">
        <f>'個人エントリー'!H37</f>
        <v>0</v>
      </c>
      <c r="I39" s="36">
        <f>'個人エントリー'!I37</f>
        <v>0</v>
      </c>
      <c r="J39" s="36">
        <f>'個人エントリー'!J37</f>
        <v>0</v>
      </c>
      <c r="K39" s="36">
        <f>'個人エントリー'!K37</f>
        <v>0</v>
      </c>
      <c r="L39" s="37">
        <f>IF('個人エントリー'!L37="",0,SUBSTITUTE(REPLACE('個人エントリー'!L37,3,0,"分"),".","秒"))</f>
        <v>0</v>
      </c>
      <c r="M39" s="36">
        <f>'個人エントリー'!M37</f>
        <v>0</v>
      </c>
      <c r="N39" s="36">
        <f>'個人エントリー'!N37</f>
        <v>0</v>
      </c>
      <c r="O39" s="37">
        <f>IF('個人エントリー'!O37="",0,SUBSTITUTE(REPLACE('個人エントリー'!O37,3,0,"分"),".","秒"))</f>
        <v>0</v>
      </c>
    </row>
    <row r="40" spans="1:15" ht="17.25" customHeight="1">
      <c r="A40" s="36">
        <f>'個人エントリー'!A38</f>
      </c>
      <c r="B40" s="36">
        <f>'個人エントリー'!B38</f>
        <v>0</v>
      </c>
      <c r="C40" s="36">
        <f>'個人エントリー'!C38</f>
        <v>0</v>
      </c>
      <c r="D40" s="36">
        <f>'個人エントリー'!D38</f>
        <v>0</v>
      </c>
      <c r="E40" s="36">
        <f>'個人エントリー'!E38</f>
        <v>0</v>
      </c>
      <c r="F40" s="36">
        <f>'個人エントリー'!F38</f>
        <v>0</v>
      </c>
      <c r="G40" s="36">
        <f>'個人エントリー'!G38</f>
        <v>0</v>
      </c>
      <c r="H40" s="36">
        <f>'個人エントリー'!H38</f>
        <v>0</v>
      </c>
      <c r="I40" s="36">
        <f>'個人エントリー'!I38</f>
        <v>0</v>
      </c>
      <c r="J40" s="36">
        <f>'個人エントリー'!J38</f>
        <v>0</v>
      </c>
      <c r="K40" s="36">
        <f>'個人エントリー'!K38</f>
        <v>0</v>
      </c>
      <c r="L40" s="37">
        <f>IF('個人エントリー'!L38="",0,SUBSTITUTE(REPLACE('個人エントリー'!L38,3,0,"分"),".","秒"))</f>
        <v>0</v>
      </c>
      <c r="M40" s="36">
        <f>'個人エントリー'!M38</f>
        <v>0</v>
      </c>
      <c r="N40" s="36">
        <f>'個人エントリー'!N38</f>
        <v>0</v>
      </c>
      <c r="O40" s="37">
        <f>IF('個人エントリー'!O38="",0,SUBSTITUTE(REPLACE('個人エントリー'!O38,3,0,"分"),".","秒"))</f>
        <v>0</v>
      </c>
    </row>
    <row r="41" spans="1:15" ht="17.25" customHeight="1">
      <c r="A41" s="36">
        <f>'個人エントリー'!A39</f>
      </c>
      <c r="B41" s="36">
        <f>'個人エントリー'!B39</f>
        <v>0</v>
      </c>
      <c r="C41" s="36">
        <f>'個人エントリー'!C39</f>
        <v>0</v>
      </c>
      <c r="D41" s="36">
        <f>'個人エントリー'!D39</f>
        <v>0</v>
      </c>
      <c r="E41" s="36">
        <f>'個人エントリー'!E39</f>
        <v>0</v>
      </c>
      <c r="F41" s="36">
        <f>'個人エントリー'!F39</f>
        <v>0</v>
      </c>
      <c r="G41" s="36">
        <f>'個人エントリー'!G39</f>
        <v>0</v>
      </c>
      <c r="H41" s="36">
        <f>'個人エントリー'!H39</f>
        <v>0</v>
      </c>
      <c r="I41" s="36">
        <f>'個人エントリー'!I39</f>
        <v>0</v>
      </c>
      <c r="J41" s="36">
        <f>'個人エントリー'!J39</f>
        <v>0</v>
      </c>
      <c r="K41" s="36">
        <f>'個人エントリー'!K39</f>
        <v>0</v>
      </c>
      <c r="L41" s="37">
        <f>IF('個人エントリー'!L39="",0,SUBSTITUTE(REPLACE('個人エントリー'!L39,3,0,"分"),".","秒"))</f>
        <v>0</v>
      </c>
      <c r="M41" s="36">
        <f>'個人エントリー'!M39</f>
        <v>0</v>
      </c>
      <c r="N41" s="36">
        <f>'個人エントリー'!N39</f>
        <v>0</v>
      </c>
      <c r="O41" s="37">
        <f>IF('個人エントリー'!O39="",0,SUBSTITUTE(REPLACE('個人エントリー'!O39,3,0,"分"),".","秒"))</f>
        <v>0</v>
      </c>
    </row>
    <row r="42" spans="1:15" ht="17.25" customHeight="1">
      <c r="A42" s="36">
        <f>'個人エントリー'!A40</f>
      </c>
      <c r="B42" s="36">
        <f>'個人エントリー'!B40</f>
        <v>0</v>
      </c>
      <c r="C42" s="36">
        <f>'個人エントリー'!C40</f>
        <v>0</v>
      </c>
      <c r="D42" s="36">
        <f>'個人エントリー'!D40</f>
        <v>0</v>
      </c>
      <c r="E42" s="36">
        <f>'個人エントリー'!E40</f>
        <v>0</v>
      </c>
      <c r="F42" s="36">
        <f>'個人エントリー'!F40</f>
        <v>0</v>
      </c>
      <c r="G42" s="36">
        <f>'個人エントリー'!G40</f>
        <v>0</v>
      </c>
      <c r="H42" s="36">
        <f>'個人エントリー'!H40</f>
        <v>0</v>
      </c>
      <c r="I42" s="36">
        <f>'個人エントリー'!I40</f>
        <v>0</v>
      </c>
      <c r="J42" s="36">
        <f>'個人エントリー'!J40</f>
        <v>0</v>
      </c>
      <c r="K42" s="36">
        <f>'個人エントリー'!K40</f>
        <v>0</v>
      </c>
      <c r="L42" s="37">
        <f>IF('個人エントリー'!L40="",0,SUBSTITUTE(REPLACE('個人エントリー'!L40,3,0,"分"),".","秒"))</f>
        <v>0</v>
      </c>
      <c r="M42" s="36">
        <f>'個人エントリー'!M40</f>
        <v>0</v>
      </c>
      <c r="N42" s="36">
        <f>'個人エントリー'!N40</f>
        <v>0</v>
      </c>
      <c r="O42" s="37">
        <f>IF('個人エントリー'!O40="",0,SUBSTITUTE(REPLACE('個人エントリー'!O40,3,0,"分"),".","秒"))</f>
        <v>0</v>
      </c>
    </row>
    <row r="43" spans="1:15" ht="17.25" customHeight="1">
      <c r="A43" s="36">
        <f>'個人エントリー'!A41</f>
      </c>
      <c r="B43" s="36">
        <f>'個人エントリー'!B41</f>
        <v>0</v>
      </c>
      <c r="C43" s="36">
        <f>'個人エントリー'!C41</f>
        <v>0</v>
      </c>
      <c r="D43" s="36">
        <f>'個人エントリー'!D41</f>
        <v>0</v>
      </c>
      <c r="E43" s="36">
        <f>'個人エントリー'!E41</f>
        <v>0</v>
      </c>
      <c r="F43" s="36">
        <f>'個人エントリー'!F41</f>
        <v>0</v>
      </c>
      <c r="G43" s="36">
        <f>'個人エントリー'!G41</f>
        <v>0</v>
      </c>
      <c r="H43" s="36">
        <f>'個人エントリー'!H41</f>
        <v>0</v>
      </c>
      <c r="I43" s="36">
        <f>'個人エントリー'!I41</f>
        <v>0</v>
      </c>
      <c r="J43" s="36">
        <f>'個人エントリー'!J41</f>
        <v>0</v>
      </c>
      <c r="K43" s="36">
        <f>'個人エントリー'!K41</f>
        <v>0</v>
      </c>
      <c r="L43" s="37">
        <f>IF('個人エントリー'!L41="",0,SUBSTITUTE(REPLACE('個人エントリー'!L41,3,0,"分"),".","秒"))</f>
        <v>0</v>
      </c>
      <c r="M43" s="36">
        <f>'個人エントリー'!M41</f>
        <v>0</v>
      </c>
      <c r="N43" s="36">
        <f>'個人エントリー'!N41</f>
        <v>0</v>
      </c>
      <c r="O43" s="37">
        <f>IF('個人エントリー'!O41="",0,SUBSTITUTE(REPLACE('個人エントリー'!O41,3,0,"分"),".","秒"))</f>
        <v>0</v>
      </c>
    </row>
    <row r="44" spans="1:15" ht="17.25" customHeight="1">
      <c r="A44" s="36">
        <f>'個人エントリー'!A42</f>
      </c>
      <c r="B44" s="36">
        <f>'個人エントリー'!B42</f>
        <v>0</v>
      </c>
      <c r="C44" s="36">
        <f>'個人エントリー'!C42</f>
        <v>0</v>
      </c>
      <c r="D44" s="36">
        <f>'個人エントリー'!D42</f>
        <v>0</v>
      </c>
      <c r="E44" s="36">
        <f>'個人エントリー'!E42</f>
        <v>0</v>
      </c>
      <c r="F44" s="36">
        <f>'個人エントリー'!F42</f>
        <v>0</v>
      </c>
      <c r="G44" s="36">
        <f>'個人エントリー'!G42</f>
        <v>0</v>
      </c>
      <c r="H44" s="36">
        <f>'個人エントリー'!H42</f>
        <v>0</v>
      </c>
      <c r="I44" s="36">
        <f>'個人エントリー'!I42</f>
        <v>0</v>
      </c>
      <c r="J44" s="36">
        <f>'個人エントリー'!J42</f>
        <v>0</v>
      </c>
      <c r="K44" s="36">
        <f>'個人エントリー'!K42</f>
        <v>0</v>
      </c>
      <c r="L44" s="37">
        <f>IF('個人エントリー'!L42="",0,SUBSTITUTE(REPLACE('個人エントリー'!L42,3,0,"分"),".","秒"))</f>
        <v>0</v>
      </c>
      <c r="M44" s="36">
        <f>'個人エントリー'!M42</f>
        <v>0</v>
      </c>
      <c r="N44" s="36">
        <f>'個人エントリー'!N42</f>
        <v>0</v>
      </c>
      <c r="O44" s="37">
        <f>IF('個人エントリー'!O42="",0,SUBSTITUTE(REPLACE('個人エントリー'!O42,3,0,"分"),".","秒"))</f>
        <v>0</v>
      </c>
    </row>
    <row r="45" spans="1:15" ht="17.25" customHeight="1">
      <c r="A45" s="36">
        <f>'個人エントリー'!A43</f>
      </c>
      <c r="B45" s="36">
        <f>'個人エントリー'!B43</f>
        <v>0</v>
      </c>
      <c r="C45" s="36">
        <f>'個人エントリー'!C43</f>
        <v>0</v>
      </c>
      <c r="D45" s="36">
        <f>'個人エントリー'!D43</f>
        <v>0</v>
      </c>
      <c r="E45" s="36">
        <f>'個人エントリー'!E43</f>
        <v>0</v>
      </c>
      <c r="F45" s="36">
        <f>'個人エントリー'!F43</f>
        <v>0</v>
      </c>
      <c r="G45" s="36">
        <f>'個人エントリー'!G43</f>
        <v>0</v>
      </c>
      <c r="H45" s="36">
        <f>'個人エントリー'!H43</f>
        <v>0</v>
      </c>
      <c r="I45" s="36">
        <f>'個人エントリー'!I43</f>
        <v>0</v>
      </c>
      <c r="J45" s="36">
        <f>'個人エントリー'!J43</f>
        <v>0</v>
      </c>
      <c r="K45" s="36">
        <f>'個人エントリー'!K43</f>
        <v>0</v>
      </c>
      <c r="L45" s="37">
        <f>IF('個人エントリー'!L43="",0,SUBSTITUTE(REPLACE('個人エントリー'!L43,3,0,"分"),".","秒"))</f>
        <v>0</v>
      </c>
      <c r="M45" s="36">
        <f>'個人エントリー'!M43</f>
        <v>0</v>
      </c>
      <c r="N45" s="36">
        <f>'個人エントリー'!N43</f>
        <v>0</v>
      </c>
      <c r="O45" s="37">
        <f>IF('個人エントリー'!O43="",0,SUBSTITUTE(REPLACE('個人エントリー'!O43,3,0,"分"),".","秒"))</f>
        <v>0</v>
      </c>
    </row>
    <row r="46" spans="1:15" ht="17.25" customHeight="1">
      <c r="A46" s="36">
        <f>'個人エントリー'!A44</f>
      </c>
      <c r="B46" s="36">
        <f>'個人エントリー'!B44</f>
        <v>0</v>
      </c>
      <c r="C46" s="36">
        <f>'個人エントリー'!C44</f>
        <v>0</v>
      </c>
      <c r="D46" s="36">
        <f>'個人エントリー'!D44</f>
        <v>0</v>
      </c>
      <c r="E46" s="36">
        <f>'個人エントリー'!E44</f>
        <v>0</v>
      </c>
      <c r="F46" s="36">
        <f>'個人エントリー'!F44</f>
        <v>0</v>
      </c>
      <c r="G46" s="36">
        <f>'個人エントリー'!G44</f>
        <v>0</v>
      </c>
      <c r="H46" s="36">
        <f>'個人エントリー'!H44</f>
        <v>0</v>
      </c>
      <c r="I46" s="36">
        <f>'個人エントリー'!I44</f>
        <v>0</v>
      </c>
      <c r="J46" s="36">
        <f>'個人エントリー'!J44</f>
        <v>0</v>
      </c>
      <c r="K46" s="36">
        <f>'個人エントリー'!K44</f>
        <v>0</v>
      </c>
      <c r="L46" s="37">
        <f>IF('個人エントリー'!L44="",0,SUBSTITUTE(REPLACE('個人エントリー'!L44,3,0,"分"),".","秒"))</f>
        <v>0</v>
      </c>
      <c r="M46" s="36">
        <f>'個人エントリー'!M44</f>
        <v>0</v>
      </c>
      <c r="N46" s="36">
        <f>'個人エントリー'!N44</f>
        <v>0</v>
      </c>
      <c r="O46" s="37">
        <f>IF('個人エントリー'!O44="",0,SUBSTITUTE(REPLACE('個人エントリー'!O44,3,0,"分"),".","秒"))</f>
        <v>0</v>
      </c>
    </row>
    <row r="47" spans="1:15" ht="17.25" customHeight="1">
      <c r="A47" s="36">
        <f>'個人エントリー'!A45</f>
      </c>
      <c r="B47" s="36">
        <f>'個人エントリー'!B45</f>
        <v>0</v>
      </c>
      <c r="C47" s="36">
        <f>'個人エントリー'!C45</f>
        <v>0</v>
      </c>
      <c r="D47" s="36">
        <f>'個人エントリー'!D45</f>
        <v>0</v>
      </c>
      <c r="E47" s="36">
        <f>'個人エントリー'!E45</f>
        <v>0</v>
      </c>
      <c r="F47" s="36">
        <f>'個人エントリー'!F45</f>
        <v>0</v>
      </c>
      <c r="G47" s="36">
        <f>'個人エントリー'!G45</f>
        <v>0</v>
      </c>
      <c r="H47" s="36">
        <f>'個人エントリー'!H45</f>
        <v>0</v>
      </c>
      <c r="I47" s="36">
        <f>'個人エントリー'!I45</f>
        <v>0</v>
      </c>
      <c r="J47" s="36">
        <f>'個人エントリー'!J45</f>
        <v>0</v>
      </c>
      <c r="K47" s="36">
        <f>'個人エントリー'!K45</f>
        <v>0</v>
      </c>
      <c r="L47" s="37">
        <f>IF('個人エントリー'!L45="",0,SUBSTITUTE(REPLACE('個人エントリー'!L45,3,0,"分"),".","秒"))</f>
        <v>0</v>
      </c>
      <c r="M47" s="36">
        <f>'個人エントリー'!M45</f>
        <v>0</v>
      </c>
      <c r="N47" s="36">
        <f>'個人エントリー'!N45</f>
        <v>0</v>
      </c>
      <c r="O47" s="37">
        <f>IF('個人エントリー'!O45="",0,SUBSTITUTE(REPLACE('個人エントリー'!O45,3,0,"分"),".","秒"))</f>
        <v>0</v>
      </c>
    </row>
    <row r="48" spans="1:15" ht="17.25" customHeight="1">
      <c r="A48" s="36">
        <f>'個人エントリー'!A46</f>
      </c>
      <c r="B48" s="36">
        <f>'個人エントリー'!B46</f>
        <v>0</v>
      </c>
      <c r="C48" s="36">
        <f>'個人エントリー'!C46</f>
        <v>0</v>
      </c>
      <c r="D48" s="36">
        <f>'個人エントリー'!D46</f>
        <v>0</v>
      </c>
      <c r="E48" s="36">
        <f>'個人エントリー'!E46</f>
        <v>0</v>
      </c>
      <c r="F48" s="36">
        <f>'個人エントリー'!F46</f>
        <v>0</v>
      </c>
      <c r="G48" s="36">
        <f>'個人エントリー'!G46</f>
        <v>0</v>
      </c>
      <c r="H48" s="36">
        <f>'個人エントリー'!H46</f>
        <v>0</v>
      </c>
      <c r="I48" s="36">
        <f>'個人エントリー'!I46</f>
        <v>0</v>
      </c>
      <c r="J48" s="36">
        <f>'個人エントリー'!J46</f>
        <v>0</v>
      </c>
      <c r="K48" s="36">
        <f>'個人エントリー'!K46</f>
        <v>0</v>
      </c>
      <c r="L48" s="37">
        <f>IF('個人エントリー'!L46="",0,SUBSTITUTE(REPLACE('個人エントリー'!L46,3,0,"分"),".","秒"))</f>
        <v>0</v>
      </c>
      <c r="M48" s="36">
        <f>'個人エントリー'!M46</f>
        <v>0</v>
      </c>
      <c r="N48" s="36">
        <f>'個人エントリー'!N46</f>
        <v>0</v>
      </c>
      <c r="O48" s="37">
        <f>IF('個人エントリー'!O46="",0,SUBSTITUTE(REPLACE('個人エントリー'!O46,3,0,"分"),".","秒"))</f>
        <v>0</v>
      </c>
    </row>
    <row r="49" spans="1:15" ht="17.25" customHeight="1">
      <c r="A49" s="36">
        <f>'個人エントリー'!A47</f>
      </c>
      <c r="B49" s="36">
        <f>'個人エントリー'!B47</f>
        <v>0</v>
      </c>
      <c r="C49" s="36">
        <f>'個人エントリー'!C47</f>
        <v>0</v>
      </c>
      <c r="D49" s="36">
        <f>'個人エントリー'!D47</f>
        <v>0</v>
      </c>
      <c r="E49" s="36">
        <f>'個人エントリー'!E47</f>
        <v>0</v>
      </c>
      <c r="F49" s="36">
        <f>'個人エントリー'!F47</f>
        <v>0</v>
      </c>
      <c r="G49" s="36">
        <f>'個人エントリー'!G47</f>
        <v>0</v>
      </c>
      <c r="H49" s="36">
        <f>'個人エントリー'!H47</f>
        <v>0</v>
      </c>
      <c r="I49" s="36">
        <f>'個人エントリー'!I47</f>
        <v>0</v>
      </c>
      <c r="J49" s="36">
        <f>'個人エントリー'!J47</f>
        <v>0</v>
      </c>
      <c r="K49" s="36">
        <f>'個人エントリー'!K47</f>
        <v>0</v>
      </c>
      <c r="L49" s="37">
        <f>IF('個人エントリー'!L47="",0,SUBSTITUTE(REPLACE('個人エントリー'!L47,3,0,"分"),".","秒"))</f>
        <v>0</v>
      </c>
      <c r="M49" s="36">
        <f>'個人エントリー'!M47</f>
        <v>0</v>
      </c>
      <c r="N49" s="36">
        <f>'個人エントリー'!N47</f>
        <v>0</v>
      </c>
      <c r="O49" s="37">
        <f>IF('個人エントリー'!O47="",0,SUBSTITUTE(REPLACE('個人エントリー'!O47,3,0,"分"),".","秒"))</f>
        <v>0</v>
      </c>
    </row>
    <row r="50" spans="1:15" ht="17.25" customHeight="1">
      <c r="A50" s="36">
        <f>'個人エントリー'!A48</f>
      </c>
      <c r="B50" s="36">
        <f>'個人エントリー'!B48</f>
        <v>0</v>
      </c>
      <c r="C50" s="36">
        <f>'個人エントリー'!C48</f>
        <v>0</v>
      </c>
      <c r="D50" s="36">
        <f>'個人エントリー'!D48</f>
        <v>0</v>
      </c>
      <c r="E50" s="36">
        <f>'個人エントリー'!E48</f>
        <v>0</v>
      </c>
      <c r="F50" s="36">
        <f>'個人エントリー'!F48</f>
        <v>0</v>
      </c>
      <c r="G50" s="36">
        <f>'個人エントリー'!G48</f>
        <v>0</v>
      </c>
      <c r="H50" s="36">
        <f>'個人エントリー'!H48</f>
        <v>0</v>
      </c>
      <c r="I50" s="36">
        <f>'個人エントリー'!I48</f>
        <v>0</v>
      </c>
      <c r="J50" s="36">
        <f>'個人エントリー'!J48</f>
        <v>0</v>
      </c>
      <c r="K50" s="36">
        <f>'個人エントリー'!K48</f>
        <v>0</v>
      </c>
      <c r="L50" s="37">
        <f>IF('個人エントリー'!L48="",0,SUBSTITUTE(REPLACE('個人エントリー'!L48,3,0,"分"),".","秒"))</f>
        <v>0</v>
      </c>
      <c r="M50" s="36">
        <f>'個人エントリー'!M48</f>
        <v>0</v>
      </c>
      <c r="N50" s="36">
        <f>'個人エントリー'!N48</f>
        <v>0</v>
      </c>
      <c r="O50" s="37">
        <f>IF('個人エントリー'!O48="",0,SUBSTITUTE(REPLACE('個人エントリー'!O48,3,0,"分"),".","秒"))</f>
        <v>0</v>
      </c>
    </row>
    <row r="51" spans="1:15" ht="17.25" customHeight="1">
      <c r="A51" s="36">
        <f>'個人エントリー'!A49</f>
      </c>
      <c r="B51" s="36">
        <f>'個人エントリー'!B49</f>
        <v>0</v>
      </c>
      <c r="C51" s="36">
        <f>'個人エントリー'!C49</f>
        <v>0</v>
      </c>
      <c r="D51" s="36">
        <f>'個人エントリー'!D49</f>
        <v>0</v>
      </c>
      <c r="E51" s="36">
        <f>'個人エントリー'!E49</f>
        <v>0</v>
      </c>
      <c r="F51" s="36">
        <f>'個人エントリー'!F49</f>
        <v>0</v>
      </c>
      <c r="G51" s="36">
        <f>'個人エントリー'!G49</f>
        <v>0</v>
      </c>
      <c r="H51" s="36">
        <f>'個人エントリー'!H49</f>
        <v>0</v>
      </c>
      <c r="I51" s="36">
        <f>'個人エントリー'!I49</f>
        <v>0</v>
      </c>
      <c r="J51" s="36">
        <f>'個人エントリー'!J49</f>
        <v>0</v>
      </c>
      <c r="K51" s="36">
        <f>'個人エントリー'!K49</f>
        <v>0</v>
      </c>
      <c r="L51" s="37">
        <f>IF('個人エントリー'!L49="",0,SUBSTITUTE(REPLACE('個人エントリー'!L49,3,0,"分"),".","秒"))</f>
        <v>0</v>
      </c>
      <c r="M51" s="36">
        <f>'個人エントリー'!M49</f>
        <v>0</v>
      </c>
      <c r="N51" s="36">
        <f>'個人エントリー'!N49</f>
        <v>0</v>
      </c>
      <c r="O51" s="37">
        <f>IF('個人エントリー'!O49="",0,SUBSTITUTE(REPLACE('個人エントリー'!O49,3,0,"分"),".","秒"))</f>
        <v>0</v>
      </c>
    </row>
    <row r="52" spans="1:15" ht="17.25" customHeight="1">
      <c r="A52" s="36">
        <f>'個人エントリー'!A50</f>
      </c>
      <c r="B52" s="36">
        <f>'個人エントリー'!B50</f>
        <v>0</v>
      </c>
      <c r="C52" s="36">
        <f>'個人エントリー'!C50</f>
        <v>0</v>
      </c>
      <c r="D52" s="36">
        <f>'個人エントリー'!D50</f>
        <v>0</v>
      </c>
      <c r="E52" s="36">
        <f>'個人エントリー'!E50</f>
        <v>0</v>
      </c>
      <c r="F52" s="36">
        <f>'個人エントリー'!F50</f>
        <v>0</v>
      </c>
      <c r="G52" s="36">
        <f>'個人エントリー'!G50</f>
        <v>0</v>
      </c>
      <c r="H52" s="36">
        <f>'個人エントリー'!H50</f>
        <v>0</v>
      </c>
      <c r="I52" s="36">
        <f>'個人エントリー'!I50</f>
        <v>0</v>
      </c>
      <c r="J52" s="36">
        <f>'個人エントリー'!J50</f>
        <v>0</v>
      </c>
      <c r="K52" s="36">
        <f>'個人エントリー'!K50</f>
        <v>0</v>
      </c>
      <c r="L52" s="37">
        <f>IF('個人エントリー'!L50="",0,SUBSTITUTE(REPLACE('個人エントリー'!L50,3,0,"分"),".","秒"))</f>
        <v>0</v>
      </c>
      <c r="M52" s="36">
        <f>'個人エントリー'!M50</f>
        <v>0</v>
      </c>
      <c r="N52" s="36">
        <f>'個人エントリー'!N50</f>
        <v>0</v>
      </c>
      <c r="O52" s="37">
        <f>IF('個人エントリー'!O50="",0,SUBSTITUTE(REPLACE('個人エントリー'!O50,3,0,"分"),".","秒"))</f>
        <v>0</v>
      </c>
    </row>
    <row r="53" spans="1:15" ht="17.25" customHeight="1">
      <c r="A53" s="36">
        <f>'個人エントリー'!A51</f>
      </c>
      <c r="B53" s="36">
        <f>'個人エントリー'!B51</f>
        <v>0</v>
      </c>
      <c r="C53" s="36">
        <f>'個人エントリー'!C51</f>
        <v>0</v>
      </c>
      <c r="D53" s="36">
        <f>'個人エントリー'!D51</f>
        <v>0</v>
      </c>
      <c r="E53" s="36">
        <f>'個人エントリー'!E51</f>
        <v>0</v>
      </c>
      <c r="F53" s="36">
        <f>'個人エントリー'!F51</f>
        <v>0</v>
      </c>
      <c r="G53" s="36">
        <f>'個人エントリー'!G51</f>
        <v>0</v>
      </c>
      <c r="H53" s="36">
        <f>'個人エントリー'!H51</f>
        <v>0</v>
      </c>
      <c r="I53" s="36">
        <f>'個人エントリー'!I51</f>
        <v>0</v>
      </c>
      <c r="J53" s="36">
        <f>'個人エントリー'!J51</f>
        <v>0</v>
      </c>
      <c r="K53" s="36">
        <f>'個人エントリー'!K51</f>
        <v>0</v>
      </c>
      <c r="L53" s="37">
        <f>IF('個人エントリー'!L51="",0,SUBSTITUTE(REPLACE('個人エントリー'!L51,3,0,"分"),".","秒"))</f>
        <v>0</v>
      </c>
      <c r="M53" s="36">
        <f>'個人エントリー'!M51</f>
        <v>0</v>
      </c>
      <c r="N53" s="36">
        <f>'個人エントリー'!N51</f>
        <v>0</v>
      </c>
      <c r="O53" s="37">
        <f>IF('個人エントリー'!O51="",0,SUBSTITUTE(REPLACE('個人エントリー'!O51,3,0,"分"),".","秒"))</f>
        <v>0</v>
      </c>
    </row>
  </sheetData>
  <sheetProtection password="C4BA" sheet="1"/>
  <mergeCells count="1">
    <mergeCell ref="N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&amp;C&amp;A&amp;R&amp;D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375" style="13" bestFit="1" customWidth="1"/>
    <col min="2" max="2" width="5.25390625" style="18" bestFit="1" customWidth="1"/>
    <col min="3" max="3" width="9.00390625" style="18" customWidth="1"/>
    <col min="4" max="4" width="10.25390625" style="13" bestFit="1" customWidth="1"/>
    <col min="5" max="5" width="12.25390625" style="13" bestFit="1" customWidth="1"/>
    <col min="6" max="6" width="5.875" style="13" bestFit="1" customWidth="1"/>
    <col min="7" max="7" width="11.375" style="18" bestFit="1" customWidth="1"/>
    <col min="8" max="16384" width="9.00390625" style="13" customWidth="1"/>
  </cols>
  <sheetData>
    <row r="1" spans="1:7" s="18" customFormat="1" ht="12.75">
      <c r="A1" s="35" t="s">
        <v>135</v>
      </c>
      <c r="B1" s="35" t="s">
        <v>28</v>
      </c>
      <c r="C1" s="35" t="s">
        <v>136</v>
      </c>
      <c r="D1" s="35" t="s">
        <v>47</v>
      </c>
      <c r="E1" s="35" t="s">
        <v>43</v>
      </c>
      <c r="F1" s="35" t="s">
        <v>44</v>
      </c>
      <c r="G1" s="35" t="s">
        <v>137</v>
      </c>
    </row>
    <row r="2" spans="1:7" ht="12.75">
      <c r="A2" s="36">
        <f>リレーエントリー!A2</f>
      </c>
      <c r="B2" s="36">
        <f>リレーエントリー!B2</f>
        <v>0</v>
      </c>
      <c r="C2" s="36">
        <f>リレーエントリー!C2</f>
        <v>0</v>
      </c>
      <c r="D2" s="36">
        <f>リレーエントリー!D2</f>
      </c>
      <c r="E2" s="36">
        <f>リレーエントリー!E2</f>
        <v>0</v>
      </c>
      <c r="F2" s="36">
        <f>リレーエントリー!F2</f>
        <v>0</v>
      </c>
      <c r="G2" s="37">
        <f>IF(リレーエントリー!G2="",0,SUBSTITUTE(REPLACE(リレーエントリー!G2,3,0,"分"),".","秒"))</f>
        <v>0</v>
      </c>
    </row>
    <row r="3" spans="1:7" ht="12.75">
      <c r="A3" s="36">
        <f>リレーエントリー!A3</f>
      </c>
      <c r="B3" s="36">
        <f>リレーエントリー!B3</f>
        <v>0</v>
      </c>
      <c r="C3" s="36">
        <f>リレーエントリー!C3</f>
        <v>0</v>
      </c>
      <c r="D3" s="36">
        <f>リレーエントリー!D3</f>
      </c>
      <c r="E3" s="36">
        <f>リレーエントリー!E3</f>
        <v>0</v>
      </c>
      <c r="F3" s="36">
        <f>リレーエントリー!F3</f>
        <v>0</v>
      </c>
      <c r="G3" s="37">
        <f>IF(リレーエントリー!G3="",0,SUBSTITUTE(REPLACE(リレーエントリー!G3,3,0,"分"),".","秒"))</f>
        <v>0</v>
      </c>
    </row>
    <row r="4" spans="1:7" ht="12.75">
      <c r="A4" s="36">
        <f>リレーエントリー!A4</f>
      </c>
      <c r="B4" s="36">
        <f>リレーエントリー!B4</f>
        <v>0</v>
      </c>
      <c r="C4" s="36">
        <f>リレーエントリー!C4</f>
        <v>0</v>
      </c>
      <c r="D4" s="36">
        <f>リレーエントリー!D4</f>
      </c>
      <c r="E4" s="36">
        <f>リレーエントリー!E4</f>
        <v>0</v>
      </c>
      <c r="F4" s="36">
        <f>リレーエントリー!F4</f>
        <v>0</v>
      </c>
      <c r="G4" s="37">
        <f>IF(リレーエントリー!G4="",0,SUBSTITUTE(REPLACE(リレーエントリー!G4,3,0,"分"),".","秒"))</f>
        <v>0</v>
      </c>
    </row>
    <row r="5" spans="1:7" ht="12.75">
      <c r="A5" s="36">
        <f>リレーエントリー!A5</f>
      </c>
      <c r="B5" s="36">
        <f>リレーエントリー!B5</f>
        <v>0</v>
      </c>
      <c r="C5" s="36">
        <f>リレーエントリー!C5</f>
        <v>0</v>
      </c>
      <c r="D5" s="36">
        <f>リレーエントリー!D5</f>
      </c>
      <c r="E5" s="36">
        <f>リレーエントリー!E5</f>
        <v>0</v>
      </c>
      <c r="F5" s="36">
        <f>リレーエントリー!F5</f>
        <v>0</v>
      </c>
      <c r="G5" s="37">
        <f>IF(リレーエントリー!G5="",0,SUBSTITUTE(REPLACE(リレーエントリー!G5,3,0,"分"),".","秒"))</f>
        <v>0</v>
      </c>
    </row>
    <row r="6" spans="1:7" ht="12.75">
      <c r="A6" s="36">
        <f>リレーエントリー!A6</f>
      </c>
      <c r="B6" s="36">
        <f>リレーエントリー!B6</f>
        <v>0</v>
      </c>
      <c r="C6" s="36">
        <f>リレーエントリー!C6</f>
        <v>0</v>
      </c>
      <c r="D6" s="36">
        <f>リレーエントリー!D6</f>
      </c>
      <c r="E6" s="36">
        <f>リレーエントリー!E6</f>
        <v>0</v>
      </c>
      <c r="F6" s="36">
        <f>リレーエントリー!F6</f>
        <v>0</v>
      </c>
      <c r="G6" s="37">
        <f>IF(リレーエントリー!G6="",0,SUBSTITUTE(REPLACE(リレーエントリー!G6,3,0,"分"),".","秒"))</f>
        <v>0</v>
      </c>
    </row>
    <row r="7" spans="1:7" ht="12.75">
      <c r="A7" s="36">
        <f>リレーエントリー!A7</f>
      </c>
      <c r="B7" s="36">
        <f>リレーエントリー!B7</f>
        <v>0</v>
      </c>
      <c r="C7" s="36">
        <f>リレーエントリー!C7</f>
        <v>0</v>
      </c>
      <c r="D7" s="36">
        <f>リレーエントリー!D7</f>
      </c>
      <c r="E7" s="36">
        <f>リレーエントリー!E7</f>
        <v>0</v>
      </c>
      <c r="F7" s="36">
        <f>リレーエントリー!F7</f>
        <v>0</v>
      </c>
      <c r="G7" s="37">
        <f>IF(リレーエントリー!G7="",0,SUBSTITUTE(REPLACE(リレーエントリー!G7,3,0,"分"),".","秒"))</f>
        <v>0</v>
      </c>
    </row>
    <row r="8" spans="1:7" ht="12.75">
      <c r="A8" s="36">
        <f>リレーエントリー!A8</f>
      </c>
      <c r="B8" s="36">
        <f>リレーエントリー!B8</f>
        <v>0</v>
      </c>
      <c r="C8" s="36">
        <f>リレーエントリー!C8</f>
        <v>0</v>
      </c>
      <c r="D8" s="36">
        <f>リレーエントリー!D8</f>
      </c>
      <c r="E8" s="36">
        <f>リレーエントリー!E8</f>
        <v>0</v>
      </c>
      <c r="F8" s="36">
        <f>リレーエントリー!F8</f>
        <v>0</v>
      </c>
      <c r="G8" s="37">
        <f>IF(リレーエントリー!G8="",0,SUBSTITUTE(REPLACE(リレーエントリー!G8,3,0,"分"),".","秒"))</f>
        <v>0</v>
      </c>
    </row>
    <row r="9" spans="1:7" ht="12.75">
      <c r="A9" s="36">
        <f>リレーエントリー!A9</f>
      </c>
      <c r="B9" s="36">
        <f>リレーエントリー!B9</f>
        <v>0</v>
      </c>
      <c r="C9" s="36">
        <f>リレーエントリー!C9</f>
        <v>0</v>
      </c>
      <c r="D9" s="36">
        <f>リレーエントリー!D9</f>
      </c>
      <c r="E9" s="36">
        <f>リレーエントリー!E9</f>
        <v>0</v>
      </c>
      <c r="F9" s="36">
        <f>リレーエントリー!F9</f>
        <v>0</v>
      </c>
      <c r="G9" s="37">
        <f>IF(リレーエントリー!G9="",0,SUBSTITUTE(REPLACE(リレーエントリー!G9,3,0,"分"),".","秒"))</f>
        <v>0</v>
      </c>
    </row>
    <row r="10" spans="1:7" ht="12.75">
      <c r="A10" s="36">
        <f>リレーエントリー!A10</f>
      </c>
      <c r="B10" s="36">
        <f>リレーエントリー!B10</f>
        <v>0</v>
      </c>
      <c r="C10" s="36">
        <f>リレーエントリー!C10</f>
        <v>0</v>
      </c>
      <c r="D10" s="36">
        <f>リレーエントリー!D10</f>
      </c>
      <c r="E10" s="36">
        <f>リレーエントリー!E10</f>
        <v>0</v>
      </c>
      <c r="F10" s="36">
        <f>リレーエントリー!F10</f>
        <v>0</v>
      </c>
      <c r="G10" s="37">
        <f>IF(リレーエントリー!G10="",0,SUBSTITUTE(REPLACE(リレーエントリー!G10,3,0,"分"),".","秒"))</f>
        <v>0</v>
      </c>
    </row>
    <row r="11" spans="1:7" ht="12.75">
      <c r="A11" s="36">
        <f>リレーエントリー!A11</f>
      </c>
      <c r="B11" s="36">
        <f>リレーエントリー!B11</f>
        <v>0</v>
      </c>
      <c r="C11" s="36">
        <f>リレーエントリー!C11</f>
        <v>0</v>
      </c>
      <c r="D11" s="36">
        <f>リレーエントリー!D11</f>
      </c>
      <c r="E11" s="36">
        <f>リレーエントリー!E11</f>
        <v>0</v>
      </c>
      <c r="F11" s="36">
        <f>リレーエントリー!F11</f>
        <v>0</v>
      </c>
      <c r="G11" s="37">
        <f>IF(リレーエントリー!G11="",0,SUBSTITUTE(REPLACE(リレーエントリー!G11,3,0,"分"),".","秒"))</f>
        <v>0</v>
      </c>
    </row>
    <row r="12" spans="1:7" ht="12.75">
      <c r="A12" s="36">
        <f>リレーエントリー!A12</f>
      </c>
      <c r="B12" s="36">
        <f>リレーエントリー!B12</f>
        <v>0</v>
      </c>
      <c r="C12" s="36">
        <f>リレーエントリー!C12</f>
        <v>0</v>
      </c>
      <c r="D12" s="36">
        <f>リレーエントリー!D12</f>
      </c>
      <c r="E12" s="36">
        <f>リレーエントリー!E12</f>
        <v>0</v>
      </c>
      <c r="F12" s="36">
        <f>リレーエントリー!F12</f>
        <v>0</v>
      </c>
      <c r="G12" s="37">
        <f>IF(リレーエントリー!G12="",0,SUBSTITUTE(REPLACE(リレーエントリー!G12,3,0,"分"),".","秒"))</f>
        <v>0</v>
      </c>
    </row>
    <row r="13" spans="1:7" ht="12.75">
      <c r="A13" s="36">
        <f>リレーエントリー!A13</f>
      </c>
      <c r="B13" s="36">
        <f>リレーエントリー!B13</f>
        <v>0</v>
      </c>
      <c r="C13" s="36">
        <f>リレーエントリー!C13</f>
        <v>0</v>
      </c>
      <c r="D13" s="36">
        <f>リレーエントリー!D13</f>
      </c>
      <c r="E13" s="36">
        <f>リレーエントリー!E13</f>
        <v>0</v>
      </c>
      <c r="F13" s="36">
        <f>リレーエントリー!F13</f>
        <v>0</v>
      </c>
      <c r="G13" s="37">
        <f>IF(リレーエントリー!G13="",0,SUBSTITUTE(REPLACE(リレーエントリー!G13,3,0,"分"),".","秒"))</f>
        <v>0</v>
      </c>
    </row>
    <row r="14" spans="1:7" ht="12.75">
      <c r="A14" s="36">
        <f>リレーエントリー!A14</f>
      </c>
      <c r="B14" s="36">
        <f>リレーエントリー!B14</f>
        <v>0</v>
      </c>
      <c r="C14" s="36">
        <f>リレーエントリー!C14</f>
        <v>0</v>
      </c>
      <c r="D14" s="36">
        <f>リレーエントリー!D14</f>
      </c>
      <c r="E14" s="36">
        <f>リレーエントリー!E14</f>
        <v>0</v>
      </c>
      <c r="F14" s="36">
        <f>リレーエントリー!F14</f>
        <v>0</v>
      </c>
      <c r="G14" s="37">
        <f>IF(リレーエントリー!G14="",0,SUBSTITUTE(REPLACE(リレーエントリー!G14,3,0,"分"),".","秒"))</f>
        <v>0</v>
      </c>
    </row>
    <row r="15" spans="1:7" ht="12.75">
      <c r="A15" s="36">
        <f>リレーエントリー!A15</f>
      </c>
      <c r="B15" s="36">
        <f>リレーエントリー!B15</f>
        <v>0</v>
      </c>
      <c r="C15" s="36">
        <f>リレーエントリー!C15</f>
        <v>0</v>
      </c>
      <c r="D15" s="36">
        <f>リレーエントリー!D15</f>
      </c>
      <c r="E15" s="36">
        <f>リレーエントリー!E15</f>
        <v>0</v>
      </c>
      <c r="F15" s="36">
        <f>リレーエントリー!F15</f>
        <v>0</v>
      </c>
      <c r="G15" s="37">
        <f>IF(リレーエントリー!G15="",0,SUBSTITUTE(REPLACE(リレーエントリー!G15,3,0,"分"),".","秒"))</f>
        <v>0</v>
      </c>
    </row>
    <row r="16" spans="1:7" ht="12.75">
      <c r="A16" s="36">
        <f>リレーエントリー!A16</f>
      </c>
      <c r="B16" s="36">
        <f>リレーエントリー!B16</f>
        <v>0</v>
      </c>
      <c r="C16" s="36">
        <f>リレーエントリー!C16</f>
        <v>0</v>
      </c>
      <c r="D16" s="36">
        <f>リレーエントリー!D16</f>
      </c>
      <c r="E16" s="36">
        <f>リレーエントリー!E16</f>
        <v>0</v>
      </c>
      <c r="F16" s="36">
        <f>リレーエントリー!F16</f>
        <v>0</v>
      </c>
      <c r="G16" s="37">
        <f>IF(リレーエントリー!G16="",0,SUBSTITUTE(REPLACE(リレーエントリー!G16,3,0,"分"),".","秒"))</f>
        <v>0</v>
      </c>
    </row>
    <row r="17" spans="1:7" ht="12.75">
      <c r="A17" s="36">
        <f>リレーエントリー!A17</f>
      </c>
      <c r="B17" s="36">
        <f>リレーエントリー!B17</f>
        <v>0</v>
      </c>
      <c r="C17" s="36">
        <f>リレーエントリー!C17</f>
        <v>0</v>
      </c>
      <c r="D17" s="36">
        <f>リレーエントリー!D17</f>
      </c>
      <c r="E17" s="36">
        <f>リレーエントリー!E17</f>
        <v>0</v>
      </c>
      <c r="F17" s="36">
        <f>リレーエントリー!F17</f>
        <v>0</v>
      </c>
      <c r="G17" s="37">
        <f>IF(リレーエントリー!G17="",0,SUBSTITUTE(REPLACE(リレーエントリー!G17,3,0,"分"),".","秒"))</f>
        <v>0</v>
      </c>
    </row>
    <row r="18" spans="1:7" ht="12.75">
      <c r="A18" s="36">
        <f>リレーエントリー!A18</f>
      </c>
      <c r="B18" s="36">
        <f>リレーエントリー!B18</f>
        <v>0</v>
      </c>
      <c r="C18" s="36">
        <f>リレーエントリー!C18</f>
        <v>0</v>
      </c>
      <c r="D18" s="36">
        <f>リレーエントリー!D18</f>
      </c>
      <c r="E18" s="36">
        <f>リレーエントリー!E18</f>
        <v>0</v>
      </c>
      <c r="F18" s="36">
        <f>リレーエントリー!F18</f>
        <v>0</v>
      </c>
      <c r="G18" s="37">
        <f>IF(リレーエントリー!G18="",0,SUBSTITUTE(REPLACE(リレーエントリー!G18,3,0,"分"),".","秒"))</f>
        <v>0</v>
      </c>
    </row>
    <row r="19" spans="1:7" ht="12.75">
      <c r="A19" s="36">
        <f>リレーエントリー!A19</f>
      </c>
      <c r="B19" s="36">
        <f>リレーエントリー!B19</f>
        <v>0</v>
      </c>
      <c r="C19" s="36">
        <f>リレーエントリー!C19</f>
        <v>0</v>
      </c>
      <c r="D19" s="36">
        <f>リレーエントリー!D19</f>
      </c>
      <c r="E19" s="36">
        <f>リレーエントリー!E19</f>
        <v>0</v>
      </c>
      <c r="F19" s="36">
        <f>リレーエントリー!F19</f>
        <v>0</v>
      </c>
      <c r="G19" s="37">
        <f>IF(リレーエントリー!G19="",0,SUBSTITUTE(REPLACE(リレーエントリー!G19,3,0,"分"),".","秒"))</f>
        <v>0</v>
      </c>
    </row>
    <row r="20" spans="1:7" ht="12.75">
      <c r="A20" s="36">
        <f>リレーエントリー!A20</f>
      </c>
      <c r="B20" s="36">
        <f>リレーエントリー!B20</f>
        <v>0</v>
      </c>
      <c r="C20" s="36">
        <f>リレーエントリー!C20</f>
        <v>0</v>
      </c>
      <c r="D20" s="36">
        <f>リレーエントリー!D20</f>
      </c>
      <c r="E20" s="36">
        <f>リレーエントリー!E20</f>
        <v>0</v>
      </c>
      <c r="F20" s="36">
        <f>リレーエントリー!F20</f>
        <v>0</v>
      </c>
      <c r="G20" s="37">
        <f>IF(リレーエントリー!G20="",0,SUBSTITUTE(REPLACE(リレーエントリー!G20,3,0,"分"),".","秒"))</f>
        <v>0</v>
      </c>
    </row>
    <row r="21" spans="1:7" ht="12.75">
      <c r="A21" s="36">
        <f>リレーエントリー!A21</f>
      </c>
      <c r="B21" s="36">
        <f>リレーエントリー!B21</f>
        <v>0</v>
      </c>
      <c r="C21" s="36">
        <f>リレーエントリー!C21</f>
        <v>0</v>
      </c>
      <c r="D21" s="36">
        <f>リレーエントリー!D21</f>
      </c>
      <c r="E21" s="36">
        <f>リレーエントリー!E21</f>
        <v>0</v>
      </c>
      <c r="F21" s="36">
        <f>リレーエントリー!F21</f>
        <v>0</v>
      </c>
      <c r="G21" s="37">
        <f>IF(リレーエントリー!G21="",0,SUBSTITUTE(REPLACE(リレーエントリー!G21,3,0,"分"),".","秒"))</f>
        <v>0</v>
      </c>
    </row>
    <row r="22" spans="1:7" ht="12.75">
      <c r="A22" s="36">
        <f>リレーエントリー!A22</f>
      </c>
      <c r="B22" s="36">
        <f>リレーエントリー!B22</f>
        <v>0</v>
      </c>
      <c r="C22" s="36">
        <f>リレーエントリー!C22</f>
        <v>0</v>
      </c>
      <c r="D22" s="36">
        <f>リレーエントリー!D22</f>
      </c>
      <c r="E22" s="36">
        <f>リレーエントリー!E22</f>
        <v>0</v>
      </c>
      <c r="F22" s="36">
        <f>リレーエントリー!F22</f>
        <v>0</v>
      </c>
      <c r="G22" s="37">
        <f>IF(リレーエントリー!G22="",0,SUBSTITUTE(REPLACE(リレーエントリー!G22,3,0,"分"),".","秒"))</f>
        <v>0</v>
      </c>
    </row>
    <row r="23" spans="1:7" ht="12.75">
      <c r="A23" s="36">
        <f>リレーエントリー!A23</f>
      </c>
      <c r="B23" s="36">
        <f>リレーエントリー!B23</f>
        <v>0</v>
      </c>
      <c r="C23" s="36">
        <f>リレーエントリー!C23</f>
        <v>0</v>
      </c>
      <c r="D23" s="36">
        <f>リレーエントリー!D23</f>
      </c>
      <c r="E23" s="36">
        <f>リレーエントリー!E23</f>
        <v>0</v>
      </c>
      <c r="F23" s="36">
        <f>リレーエントリー!F23</f>
        <v>0</v>
      </c>
      <c r="G23" s="37">
        <f>IF(リレーエントリー!G23="",0,SUBSTITUTE(REPLACE(リレーエントリー!G23,3,0,"分"),".","秒"))</f>
        <v>0</v>
      </c>
    </row>
    <row r="24" spans="1:7" ht="12.75">
      <c r="A24" s="36">
        <f>リレーエントリー!A24</f>
      </c>
      <c r="B24" s="36">
        <f>リレーエントリー!B24</f>
        <v>0</v>
      </c>
      <c r="C24" s="36">
        <f>リレーエントリー!C24</f>
        <v>0</v>
      </c>
      <c r="D24" s="36">
        <f>リレーエントリー!D24</f>
      </c>
      <c r="E24" s="36">
        <f>リレーエントリー!E24</f>
        <v>0</v>
      </c>
      <c r="F24" s="36">
        <f>リレーエントリー!F24</f>
        <v>0</v>
      </c>
      <c r="G24" s="37">
        <f>IF(リレーエントリー!G24="",0,SUBSTITUTE(REPLACE(リレーエントリー!G24,3,0,"分"),".","秒"))</f>
        <v>0</v>
      </c>
    </row>
    <row r="25" spans="1:7" ht="12.75">
      <c r="A25" s="36">
        <f>リレーエントリー!A25</f>
      </c>
      <c r="B25" s="36">
        <f>リレーエントリー!B25</f>
        <v>0</v>
      </c>
      <c r="C25" s="36">
        <f>リレーエントリー!C25</f>
        <v>0</v>
      </c>
      <c r="D25" s="36">
        <f>リレーエントリー!D25</f>
      </c>
      <c r="E25" s="36">
        <f>リレーエントリー!E25</f>
        <v>0</v>
      </c>
      <c r="F25" s="36">
        <f>リレーエントリー!F25</f>
        <v>0</v>
      </c>
      <c r="G25" s="37">
        <f>IF(リレーエントリー!G25="",0,SUBSTITUTE(REPLACE(リレーエントリー!G25,3,0,"分"),".","秒"))</f>
        <v>0</v>
      </c>
    </row>
    <row r="26" spans="1:7" ht="12.75">
      <c r="A26" s="36">
        <f>リレーエントリー!A26</f>
      </c>
      <c r="B26" s="36">
        <f>リレーエントリー!B26</f>
        <v>0</v>
      </c>
      <c r="C26" s="36">
        <f>リレーエントリー!C26</f>
        <v>0</v>
      </c>
      <c r="D26" s="36">
        <f>リレーエントリー!D26</f>
      </c>
      <c r="E26" s="36">
        <f>リレーエントリー!E26</f>
        <v>0</v>
      </c>
      <c r="F26" s="36">
        <f>リレーエントリー!F26</f>
        <v>0</v>
      </c>
      <c r="G26" s="37">
        <f>IF(リレーエントリー!G26="",0,SUBSTITUTE(REPLACE(リレーエントリー!G26,3,0,"分"),".","秒"))</f>
        <v>0</v>
      </c>
    </row>
    <row r="27" spans="1:7" ht="12.75">
      <c r="A27" s="36">
        <f>リレーエントリー!A27</f>
      </c>
      <c r="B27" s="36">
        <f>リレーエントリー!B27</f>
        <v>0</v>
      </c>
      <c r="C27" s="36">
        <f>リレーエントリー!C27</f>
        <v>0</v>
      </c>
      <c r="D27" s="36">
        <f>リレーエントリー!D27</f>
      </c>
      <c r="E27" s="36">
        <f>リレーエントリー!E27</f>
        <v>0</v>
      </c>
      <c r="F27" s="36">
        <f>リレーエントリー!F27</f>
        <v>0</v>
      </c>
      <c r="G27" s="37">
        <f>IF(リレーエントリー!G27="",0,SUBSTITUTE(REPLACE(リレーエントリー!G27,3,0,"分"),".","秒"))</f>
        <v>0</v>
      </c>
    </row>
    <row r="28" spans="1:7" ht="12.75">
      <c r="A28" s="36">
        <f>リレーエントリー!A28</f>
      </c>
      <c r="B28" s="36">
        <f>リレーエントリー!B28</f>
        <v>0</v>
      </c>
      <c r="C28" s="36">
        <f>リレーエントリー!C28</f>
        <v>0</v>
      </c>
      <c r="D28" s="36">
        <f>リレーエントリー!D28</f>
      </c>
      <c r="E28" s="36">
        <f>リレーエントリー!E28</f>
        <v>0</v>
      </c>
      <c r="F28" s="36">
        <f>リレーエントリー!F28</f>
        <v>0</v>
      </c>
      <c r="G28" s="37">
        <f>IF(リレーエントリー!G28="",0,SUBSTITUTE(REPLACE(リレーエントリー!G28,3,0,"分"),".","秒"))</f>
        <v>0</v>
      </c>
    </row>
    <row r="29" spans="1:7" ht="12.75">
      <c r="A29" s="36">
        <f>リレーエントリー!A29</f>
      </c>
      <c r="B29" s="36">
        <f>リレーエントリー!B29</f>
        <v>0</v>
      </c>
      <c r="C29" s="36">
        <f>リレーエントリー!C29</f>
        <v>0</v>
      </c>
      <c r="D29" s="36">
        <f>リレーエントリー!D29</f>
      </c>
      <c r="E29" s="36">
        <f>リレーエントリー!E29</f>
        <v>0</v>
      </c>
      <c r="F29" s="36">
        <f>リレーエントリー!F29</f>
        <v>0</v>
      </c>
      <c r="G29" s="37">
        <f>IF(リレーエントリー!G29="",0,SUBSTITUTE(REPLACE(リレーエントリー!G29,3,0,"分"),".","秒"))</f>
        <v>0</v>
      </c>
    </row>
  </sheetData>
  <sheetProtection password="C4BA" sheet="1"/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M51" sqref="M51:O51"/>
    </sheetView>
  </sheetViews>
  <sheetFormatPr defaultColWidth="9.00390625" defaultRowHeight="13.5"/>
  <cols>
    <col min="1" max="1" width="17.75390625" style="0" bestFit="1" customWidth="1"/>
    <col min="2" max="2" width="6.875" style="0" bestFit="1" customWidth="1"/>
    <col min="13" max="13" width="9.00390625" style="57" customWidth="1"/>
    <col min="15" max="15" width="9.00390625" style="58" customWidth="1"/>
  </cols>
  <sheetData>
    <row r="1" spans="1:15" ht="12.75">
      <c r="A1" t="s">
        <v>170</v>
      </c>
      <c r="B1" t="s">
        <v>171</v>
      </c>
      <c r="C1" t="s">
        <v>172</v>
      </c>
      <c r="D1" t="s">
        <v>173</v>
      </c>
      <c r="E1" t="s">
        <v>174</v>
      </c>
      <c r="F1" t="s">
        <v>168</v>
      </c>
      <c r="G1" t="s">
        <v>175</v>
      </c>
      <c r="I1" t="s">
        <v>176</v>
      </c>
      <c r="J1" t="s">
        <v>177</v>
      </c>
      <c r="M1" s="54" t="s">
        <v>55</v>
      </c>
      <c r="N1" s="1" t="s">
        <v>53</v>
      </c>
      <c r="O1" s="54" t="s">
        <v>54</v>
      </c>
    </row>
    <row r="2" spans="1:15" ht="12.75">
      <c r="A2" t="s">
        <v>178</v>
      </c>
      <c r="B2" t="s">
        <v>178</v>
      </c>
      <c r="C2" t="s">
        <v>178</v>
      </c>
      <c r="D2" t="s">
        <v>178</v>
      </c>
      <c r="E2" t="s">
        <v>169</v>
      </c>
      <c r="F2" t="s">
        <v>169</v>
      </c>
      <c r="G2" t="s">
        <v>169</v>
      </c>
      <c r="I2">
        <v>0</v>
      </c>
      <c r="J2">
        <v>0</v>
      </c>
      <c r="K2">
        <v>0</v>
      </c>
      <c r="M2" s="55">
        <v>0</v>
      </c>
      <c r="N2" s="3">
        <v>0</v>
      </c>
      <c r="O2" s="55">
        <v>0</v>
      </c>
    </row>
    <row r="3" spans="1:15" ht="12.75">
      <c r="A3" t="s">
        <v>179</v>
      </c>
      <c r="B3" t="s">
        <v>179</v>
      </c>
      <c r="C3" t="s">
        <v>179</v>
      </c>
      <c r="D3" t="s">
        <v>179</v>
      </c>
      <c r="E3" t="s">
        <v>180</v>
      </c>
      <c r="I3">
        <v>18</v>
      </c>
      <c r="J3">
        <v>18</v>
      </c>
      <c r="K3">
        <v>1</v>
      </c>
      <c r="M3" s="56" t="s">
        <v>56</v>
      </c>
      <c r="N3" s="2">
        <v>1</v>
      </c>
      <c r="O3" s="56" t="s">
        <v>57</v>
      </c>
    </row>
    <row r="4" spans="1:15" ht="12.75">
      <c r="A4" t="s">
        <v>169</v>
      </c>
      <c r="B4" t="s">
        <v>169</v>
      </c>
      <c r="C4" t="s">
        <v>169</v>
      </c>
      <c r="D4" t="s">
        <v>169</v>
      </c>
      <c r="I4">
        <v>19</v>
      </c>
      <c r="J4">
        <v>18</v>
      </c>
      <c r="K4">
        <v>1</v>
      </c>
      <c r="M4" s="56" t="s">
        <v>58</v>
      </c>
      <c r="N4" s="2">
        <v>2</v>
      </c>
      <c r="O4" s="56" t="s">
        <v>59</v>
      </c>
    </row>
    <row r="5" spans="1:15" ht="12.75">
      <c r="A5" t="s">
        <v>180</v>
      </c>
      <c r="I5">
        <v>20</v>
      </c>
      <c r="J5">
        <v>18</v>
      </c>
      <c r="K5">
        <v>1</v>
      </c>
      <c r="M5" s="56" t="s">
        <v>60</v>
      </c>
      <c r="N5" s="2">
        <v>3</v>
      </c>
      <c r="O5" s="56" t="s">
        <v>61</v>
      </c>
    </row>
    <row r="6" spans="9:15" ht="12.75">
      <c r="I6">
        <v>21</v>
      </c>
      <c r="J6">
        <v>18</v>
      </c>
      <c r="K6">
        <v>1</v>
      </c>
      <c r="M6" s="56" t="s">
        <v>62</v>
      </c>
      <c r="N6" s="2">
        <v>4</v>
      </c>
      <c r="O6" s="56" t="s">
        <v>63</v>
      </c>
    </row>
    <row r="7" spans="9:15" ht="12.75">
      <c r="I7">
        <v>22</v>
      </c>
      <c r="J7">
        <v>18</v>
      </c>
      <c r="K7">
        <v>1</v>
      </c>
      <c r="M7" s="56" t="s">
        <v>64</v>
      </c>
      <c r="N7" s="2">
        <v>5</v>
      </c>
      <c r="O7" s="56" t="s">
        <v>65</v>
      </c>
    </row>
    <row r="8" spans="5:15" ht="12.75">
      <c r="E8">
        <v>0</v>
      </c>
      <c r="F8">
        <v>0</v>
      </c>
      <c r="I8">
        <v>23</v>
      </c>
      <c r="J8">
        <v>18</v>
      </c>
      <c r="K8">
        <v>1</v>
      </c>
      <c r="M8" s="56" t="s">
        <v>66</v>
      </c>
      <c r="N8" s="2">
        <v>6</v>
      </c>
      <c r="O8" s="56" t="s">
        <v>67</v>
      </c>
    </row>
    <row r="9" spans="1:15" ht="12.75">
      <c r="A9" t="s">
        <v>181</v>
      </c>
      <c r="E9">
        <v>119</v>
      </c>
      <c r="F9">
        <v>17</v>
      </c>
      <c r="I9">
        <v>24</v>
      </c>
      <c r="J9">
        <v>18</v>
      </c>
      <c r="K9">
        <v>1</v>
      </c>
      <c r="M9" s="56" t="s">
        <v>182</v>
      </c>
      <c r="N9" s="2">
        <v>7</v>
      </c>
      <c r="O9" s="56" t="s">
        <v>182</v>
      </c>
    </row>
    <row r="10" spans="1:15" ht="12.75">
      <c r="A10">
        <v>0</v>
      </c>
      <c r="B10">
        <v>0</v>
      </c>
      <c r="E10">
        <v>120</v>
      </c>
      <c r="F10">
        <v>18</v>
      </c>
      <c r="I10">
        <v>25</v>
      </c>
      <c r="J10">
        <v>25</v>
      </c>
      <c r="K10">
        <v>2</v>
      </c>
      <c r="M10" s="56" t="s">
        <v>68</v>
      </c>
      <c r="N10" s="2">
        <v>8</v>
      </c>
      <c r="O10" s="56" t="s">
        <v>69</v>
      </c>
    </row>
    <row r="11" spans="1:15" ht="12.75">
      <c r="A11" t="s">
        <v>167</v>
      </c>
      <c r="B11">
        <v>1</v>
      </c>
      <c r="E11">
        <v>160</v>
      </c>
      <c r="F11">
        <v>19</v>
      </c>
      <c r="I11">
        <v>26</v>
      </c>
      <c r="J11">
        <v>25</v>
      </c>
      <c r="K11">
        <v>2</v>
      </c>
      <c r="M11" s="56" t="s">
        <v>70</v>
      </c>
      <c r="N11" s="2">
        <v>9</v>
      </c>
      <c r="O11" s="56" t="s">
        <v>71</v>
      </c>
    </row>
    <row r="12" spans="1:15" ht="12.75">
      <c r="A12" t="s">
        <v>183</v>
      </c>
      <c r="B12">
        <v>2</v>
      </c>
      <c r="E12">
        <v>200</v>
      </c>
      <c r="F12">
        <v>20</v>
      </c>
      <c r="I12">
        <v>27</v>
      </c>
      <c r="J12">
        <v>25</v>
      </c>
      <c r="K12">
        <v>2</v>
      </c>
      <c r="M12" s="56" t="s">
        <v>72</v>
      </c>
      <c r="N12" s="2">
        <v>10</v>
      </c>
      <c r="O12" s="56" t="s">
        <v>73</v>
      </c>
    </row>
    <row r="13" spans="5:15" ht="12.75">
      <c r="E13">
        <v>240</v>
      </c>
      <c r="F13">
        <v>21</v>
      </c>
      <c r="I13">
        <v>28</v>
      </c>
      <c r="J13">
        <v>25</v>
      </c>
      <c r="K13">
        <v>2</v>
      </c>
      <c r="M13" s="56" t="s">
        <v>74</v>
      </c>
      <c r="N13" s="2">
        <v>11</v>
      </c>
      <c r="O13" s="56" t="s">
        <v>75</v>
      </c>
    </row>
    <row r="14" spans="2:15" ht="12.75">
      <c r="B14">
        <v>0</v>
      </c>
      <c r="E14" s="5">
        <v>280</v>
      </c>
      <c r="F14">
        <v>22</v>
      </c>
      <c r="G14" s="4"/>
      <c r="I14">
        <v>29</v>
      </c>
      <c r="J14">
        <v>25</v>
      </c>
      <c r="K14">
        <v>2</v>
      </c>
      <c r="M14" s="56" t="s">
        <v>76</v>
      </c>
      <c r="N14" s="2">
        <v>12</v>
      </c>
      <c r="O14" s="56" t="s">
        <v>77</v>
      </c>
    </row>
    <row r="15" spans="1:15" ht="12.75">
      <c r="A15" t="s">
        <v>184</v>
      </c>
      <c r="B15">
        <v>10025</v>
      </c>
      <c r="E15" s="5">
        <v>320</v>
      </c>
      <c r="F15">
        <v>23</v>
      </c>
      <c r="G15" s="4"/>
      <c r="I15">
        <v>30</v>
      </c>
      <c r="J15">
        <v>30</v>
      </c>
      <c r="K15">
        <v>3</v>
      </c>
      <c r="M15" s="56" t="s">
        <v>78</v>
      </c>
      <c r="N15" s="2">
        <v>13</v>
      </c>
      <c r="O15" s="56" t="s">
        <v>79</v>
      </c>
    </row>
    <row r="16" spans="1:15" ht="12.75">
      <c r="A16" t="s">
        <v>185</v>
      </c>
      <c r="B16">
        <v>10050</v>
      </c>
      <c r="E16" s="4"/>
      <c r="F16" s="4"/>
      <c r="G16" s="4"/>
      <c r="I16">
        <v>31</v>
      </c>
      <c r="J16">
        <v>30</v>
      </c>
      <c r="K16">
        <v>3</v>
      </c>
      <c r="M16" s="56" t="s">
        <v>80</v>
      </c>
      <c r="N16" s="2">
        <v>14</v>
      </c>
      <c r="O16" s="56" t="s">
        <v>81</v>
      </c>
    </row>
    <row r="17" spans="1:15" ht="12.75">
      <c r="A17" t="s">
        <v>186</v>
      </c>
      <c r="B17">
        <v>10100</v>
      </c>
      <c r="E17" s="4"/>
      <c r="F17" s="4"/>
      <c r="G17" s="4"/>
      <c r="I17">
        <v>32</v>
      </c>
      <c r="J17">
        <v>30</v>
      </c>
      <c r="K17">
        <v>3</v>
      </c>
      <c r="M17" s="56" t="s">
        <v>82</v>
      </c>
      <c r="N17" s="2">
        <v>15</v>
      </c>
      <c r="O17" s="56" t="s">
        <v>83</v>
      </c>
    </row>
    <row r="18" spans="1:15" ht="12.75">
      <c r="A18" t="s">
        <v>187</v>
      </c>
      <c r="B18">
        <v>10200</v>
      </c>
      <c r="I18">
        <v>33</v>
      </c>
      <c r="J18">
        <v>30</v>
      </c>
      <c r="K18">
        <v>3</v>
      </c>
      <c r="M18" s="56" t="s">
        <v>84</v>
      </c>
      <c r="N18" s="2">
        <v>16</v>
      </c>
      <c r="O18" s="56" t="s">
        <v>85</v>
      </c>
    </row>
    <row r="19" spans="1:15" ht="12.75">
      <c r="A19" t="s">
        <v>188</v>
      </c>
      <c r="B19">
        <v>20025</v>
      </c>
      <c r="I19">
        <v>34</v>
      </c>
      <c r="J19">
        <v>30</v>
      </c>
      <c r="K19">
        <v>3</v>
      </c>
      <c r="M19" s="56" t="s">
        <v>86</v>
      </c>
      <c r="N19" s="2">
        <v>17</v>
      </c>
      <c r="O19" s="56" t="s">
        <v>87</v>
      </c>
    </row>
    <row r="20" spans="1:15" ht="12.75">
      <c r="A20" t="s">
        <v>189</v>
      </c>
      <c r="B20">
        <v>20050</v>
      </c>
      <c r="I20">
        <v>35</v>
      </c>
      <c r="J20">
        <v>35</v>
      </c>
      <c r="K20">
        <v>4</v>
      </c>
      <c r="M20" s="53" t="s">
        <v>190</v>
      </c>
      <c r="N20" s="39">
        <v>18</v>
      </c>
      <c r="O20" s="53" t="s">
        <v>191</v>
      </c>
    </row>
    <row r="21" spans="1:15" ht="12.75">
      <c r="A21" t="s">
        <v>192</v>
      </c>
      <c r="B21">
        <v>20100</v>
      </c>
      <c r="I21">
        <v>36</v>
      </c>
      <c r="J21">
        <v>35</v>
      </c>
      <c r="K21">
        <v>4</v>
      </c>
      <c r="M21" s="53" t="s">
        <v>193</v>
      </c>
      <c r="N21" s="39">
        <v>19</v>
      </c>
      <c r="O21" s="53" t="s">
        <v>194</v>
      </c>
    </row>
    <row r="22" spans="1:15" ht="12.75">
      <c r="A22" t="s">
        <v>195</v>
      </c>
      <c r="B22">
        <v>30025</v>
      </c>
      <c r="I22">
        <v>37</v>
      </c>
      <c r="J22">
        <v>35</v>
      </c>
      <c r="K22">
        <v>4</v>
      </c>
      <c r="M22" s="53" t="s">
        <v>156</v>
      </c>
      <c r="N22" s="39">
        <v>20</v>
      </c>
      <c r="O22" s="53" t="s">
        <v>196</v>
      </c>
    </row>
    <row r="23" spans="1:15" ht="12.75">
      <c r="A23" t="s">
        <v>197</v>
      </c>
      <c r="B23">
        <v>30050</v>
      </c>
      <c r="I23">
        <v>38</v>
      </c>
      <c r="J23">
        <v>35</v>
      </c>
      <c r="K23">
        <v>4</v>
      </c>
      <c r="M23" s="53" t="s">
        <v>157</v>
      </c>
      <c r="N23" s="39">
        <v>21</v>
      </c>
      <c r="O23" s="53" t="s">
        <v>198</v>
      </c>
    </row>
    <row r="24" spans="1:15" ht="12.75">
      <c r="A24" t="s">
        <v>199</v>
      </c>
      <c r="B24">
        <v>30100</v>
      </c>
      <c r="I24">
        <v>39</v>
      </c>
      <c r="J24">
        <v>35</v>
      </c>
      <c r="K24">
        <v>4</v>
      </c>
      <c r="M24" s="53" t="s">
        <v>158</v>
      </c>
      <c r="N24" s="39">
        <v>22</v>
      </c>
      <c r="O24" s="53" t="s">
        <v>200</v>
      </c>
    </row>
    <row r="25" spans="1:15" ht="12.75">
      <c r="A25" t="s">
        <v>201</v>
      </c>
      <c r="B25">
        <v>40025</v>
      </c>
      <c r="I25">
        <v>40</v>
      </c>
      <c r="J25">
        <v>40</v>
      </c>
      <c r="K25">
        <v>5</v>
      </c>
      <c r="M25" s="53" t="s">
        <v>159</v>
      </c>
      <c r="N25" s="39">
        <v>23</v>
      </c>
      <c r="O25" s="53" t="s">
        <v>202</v>
      </c>
    </row>
    <row r="26" spans="1:15" ht="12.75">
      <c r="A26" t="s">
        <v>203</v>
      </c>
      <c r="B26">
        <v>40050</v>
      </c>
      <c r="I26">
        <v>41</v>
      </c>
      <c r="J26">
        <v>40</v>
      </c>
      <c r="K26">
        <v>5</v>
      </c>
      <c r="M26" s="53" t="s">
        <v>160</v>
      </c>
      <c r="N26" s="39">
        <v>24</v>
      </c>
      <c r="O26" s="53" t="s">
        <v>204</v>
      </c>
    </row>
    <row r="27" spans="1:15" ht="12.75">
      <c r="A27" t="s">
        <v>205</v>
      </c>
      <c r="B27">
        <v>40100</v>
      </c>
      <c r="I27">
        <v>42</v>
      </c>
      <c r="J27">
        <v>40</v>
      </c>
      <c r="K27">
        <v>5</v>
      </c>
      <c r="M27" s="53" t="s">
        <v>206</v>
      </c>
      <c r="N27" s="39">
        <v>25</v>
      </c>
      <c r="O27" s="53" t="s">
        <v>207</v>
      </c>
    </row>
    <row r="28" spans="1:15" ht="12.75">
      <c r="A28" t="s">
        <v>208</v>
      </c>
      <c r="B28">
        <v>50100</v>
      </c>
      <c r="I28">
        <v>43</v>
      </c>
      <c r="J28">
        <v>40</v>
      </c>
      <c r="K28">
        <v>5</v>
      </c>
      <c r="M28" s="53" t="s">
        <v>209</v>
      </c>
      <c r="N28" s="39">
        <v>26</v>
      </c>
      <c r="O28" s="53" t="s">
        <v>210</v>
      </c>
    </row>
    <row r="29" spans="1:15" ht="12.75">
      <c r="A29" t="s">
        <v>211</v>
      </c>
      <c r="B29">
        <v>50200</v>
      </c>
      <c r="I29">
        <v>44</v>
      </c>
      <c r="J29">
        <v>40</v>
      </c>
      <c r="K29">
        <v>5</v>
      </c>
      <c r="M29" s="57" t="s">
        <v>212</v>
      </c>
      <c r="N29" s="39">
        <v>27</v>
      </c>
      <c r="O29" s="58" t="s">
        <v>213</v>
      </c>
    </row>
    <row r="30" spans="1:15" ht="12.75">
      <c r="A30" t="s">
        <v>214</v>
      </c>
      <c r="B30">
        <v>60100</v>
      </c>
      <c r="I30">
        <v>45</v>
      </c>
      <c r="J30">
        <v>45</v>
      </c>
      <c r="K30">
        <v>6</v>
      </c>
      <c r="M30" s="57" t="s">
        <v>215</v>
      </c>
      <c r="N30" s="39">
        <v>28</v>
      </c>
      <c r="O30" s="58" t="s">
        <v>216</v>
      </c>
    </row>
    <row r="31" spans="1:15" ht="12.75">
      <c r="A31" t="s">
        <v>217</v>
      </c>
      <c r="B31">
        <v>60200</v>
      </c>
      <c r="I31">
        <v>46</v>
      </c>
      <c r="J31">
        <v>45</v>
      </c>
      <c r="K31">
        <v>6</v>
      </c>
      <c r="M31" s="57" t="s">
        <v>218</v>
      </c>
      <c r="N31" s="39">
        <v>29</v>
      </c>
      <c r="O31" s="58" t="s">
        <v>219</v>
      </c>
    </row>
    <row r="32" spans="1:15" ht="12.75">
      <c r="A32" t="s">
        <v>220</v>
      </c>
      <c r="B32">
        <v>70100</v>
      </c>
      <c r="I32">
        <v>47</v>
      </c>
      <c r="J32">
        <v>45</v>
      </c>
      <c r="K32">
        <v>6</v>
      </c>
      <c r="M32" s="57" t="s">
        <v>221</v>
      </c>
      <c r="N32" s="39">
        <v>30</v>
      </c>
      <c r="O32" s="58" t="s">
        <v>222</v>
      </c>
    </row>
    <row r="33" spans="1:15" ht="12.75">
      <c r="A33" t="s">
        <v>223</v>
      </c>
      <c r="B33">
        <v>70200</v>
      </c>
      <c r="I33">
        <v>48</v>
      </c>
      <c r="J33">
        <v>45</v>
      </c>
      <c r="K33">
        <v>6</v>
      </c>
      <c r="M33" s="57" t="s">
        <v>224</v>
      </c>
      <c r="N33">
        <v>31</v>
      </c>
      <c r="O33" s="58" t="s">
        <v>225</v>
      </c>
    </row>
    <row r="34" spans="9:15" ht="12.75">
      <c r="I34">
        <v>49</v>
      </c>
      <c r="J34">
        <v>45</v>
      </c>
      <c r="K34">
        <v>6</v>
      </c>
      <c r="M34" s="57" t="s">
        <v>226</v>
      </c>
      <c r="N34">
        <v>32</v>
      </c>
      <c r="O34" s="58" t="s">
        <v>226</v>
      </c>
    </row>
    <row r="35" spans="9:15" ht="12.75">
      <c r="I35">
        <v>50</v>
      </c>
      <c r="J35">
        <v>50</v>
      </c>
      <c r="K35">
        <v>7</v>
      </c>
      <c r="M35" s="58" t="s">
        <v>242</v>
      </c>
      <c r="N35" s="62">
        <v>33</v>
      </c>
      <c r="O35" s="58" t="s">
        <v>243</v>
      </c>
    </row>
    <row r="36" spans="9:15" ht="12.75">
      <c r="I36">
        <v>51</v>
      </c>
      <c r="J36">
        <v>50</v>
      </c>
      <c r="K36">
        <v>7</v>
      </c>
      <c r="M36" s="58" t="s">
        <v>244</v>
      </c>
      <c r="N36" s="62">
        <v>34</v>
      </c>
      <c r="O36" s="58" t="s">
        <v>245</v>
      </c>
    </row>
    <row r="37" spans="9:15" ht="12.75">
      <c r="I37">
        <v>52</v>
      </c>
      <c r="J37">
        <v>50</v>
      </c>
      <c r="K37">
        <v>7</v>
      </c>
      <c r="M37" s="58" t="s">
        <v>246</v>
      </c>
      <c r="N37" s="62">
        <v>35</v>
      </c>
      <c r="O37" s="58" t="s">
        <v>247</v>
      </c>
    </row>
    <row r="38" spans="9:15" ht="12.75">
      <c r="I38">
        <v>53</v>
      </c>
      <c r="J38">
        <v>50</v>
      </c>
      <c r="K38">
        <v>7</v>
      </c>
      <c r="M38" s="57" t="s">
        <v>227</v>
      </c>
      <c r="N38" s="62">
        <v>36</v>
      </c>
      <c r="O38" s="58" t="s">
        <v>248</v>
      </c>
    </row>
    <row r="39" spans="9:15" ht="12.75">
      <c r="I39">
        <v>54</v>
      </c>
      <c r="J39">
        <v>50</v>
      </c>
      <c r="K39">
        <v>7</v>
      </c>
      <c r="M39" s="57" t="s">
        <v>228</v>
      </c>
      <c r="N39" s="62">
        <v>37</v>
      </c>
      <c r="O39" s="58" t="s">
        <v>228</v>
      </c>
    </row>
    <row r="40" spans="9:15" ht="12.75">
      <c r="I40">
        <v>55</v>
      </c>
      <c r="J40">
        <v>55</v>
      </c>
      <c r="K40">
        <v>8</v>
      </c>
      <c r="M40" s="57" t="s">
        <v>229</v>
      </c>
      <c r="N40" s="62">
        <v>38</v>
      </c>
      <c r="O40" s="57" t="s">
        <v>249</v>
      </c>
    </row>
    <row r="41" spans="9:15" ht="12.75">
      <c r="I41">
        <v>56</v>
      </c>
      <c r="J41">
        <v>55</v>
      </c>
      <c r="K41">
        <v>8</v>
      </c>
      <c r="M41" s="57" t="s">
        <v>230</v>
      </c>
      <c r="N41" s="62">
        <v>39</v>
      </c>
      <c r="O41" s="58" t="s">
        <v>250</v>
      </c>
    </row>
    <row r="42" spans="9:15" ht="12.75">
      <c r="I42">
        <v>57</v>
      </c>
      <c r="J42">
        <v>55</v>
      </c>
      <c r="K42">
        <v>8</v>
      </c>
      <c r="M42" s="57" t="s">
        <v>231</v>
      </c>
      <c r="N42" s="62">
        <v>40</v>
      </c>
      <c r="O42" s="58" t="s">
        <v>251</v>
      </c>
    </row>
    <row r="43" spans="9:15" ht="12.75">
      <c r="I43">
        <v>58</v>
      </c>
      <c r="J43">
        <v>55</v>
      </c>
      <c r="K43">
        <v>8</v>
      </c>
      <c r="M43" s="57" t="s">
        <v>252</v>
      </c>
      <c r="N43" s="62">
        <v>41</v>
      </c>
      <c r="O43" s="58" t="s">
        <v>253</v>
      </c>
    </row>
    <row r="44" spans="9:15" ht="12.75">
      <c r="I44">
        <v>59</v>
      </c>
      <c r="J44">
        <v>55</v>
      </c>
      <c r="K44">
        <v>8</v>
      </c>
      <c r="M44" s="57" t="s">
        <v>254</v>
      </c>
      <c r="N44" s="62">
        <v>42</v>
      </c>
      <c r="O44" s="58" t="s">
        <v>255</v>
      </c>
    </row>
    <row r="45" spans="9:15" ht="12.75">
      <c r="I45">
        <v>60</v>
      </c>
      <c r="J45">
        <v>60</v>
      </c>
      <c r="K45">
        <v>9</v>
      </c>
      <c r="M45" s="57" t="s">
        <v>256</v>
      </c>
      <c r="N45" s="62">
        <v>43</v>
      </c>
      <c r="O45" s="58" t="s">
        <v>257</v>
      </c>
    </row>
    <row r="46" spans="9:15" ht="12.75">
      <c r="I46">
        <v>61</v>
      </c>
      <c r="J46">
        <v>60</v>
      </c>
      <c r="K46">
        <v>9</v>
      </c>
      <c r="M46" s="57" t="s">
        <v>258</v>
      </c>
      <c r="N46" s="62">
        <v>44</v>
      </c>
      <c r="O46" s="58" t="s">
        <v>259</v>
      </c>
    </row>
    <row r="47" spans="9:15" ht="12.75">
      <c r="I47">
        <v>62</v>
      </c>
      <c r="J47">
        <v>60</v>
      </c>
      <c r="K47">
        <v>9</v>
      </c>
      <c r="M47" s="57" t="s">
        <v>260</v>
      </c>
      <c r="N47" s="62">
        <v>45</v>
      </c>
      <c r="O47" s="58" t="s">
        <v>261</v>
      </c>
    </row>
    <row r="48" spans="9:15" ht="12.75">
      <c r="I48">
        <v>63</v>
      </c>
      <c r="J48">
        <v>60</v>
      </c>
      <c r="K48">
        <v>9</v>
      </c>
      <c r="M48" s="57" t="s">
        <v>262</v>
      </c>
      <c r="N48" s="62">
        <v>46</v>
      </c>
      <c r="O48" s="58" t="s">
        <v>263</v>
      </c>
    </row>
    <row r="49" spans="9:15" ht="12.75">
      <c r="I49">
        <v>64</v>
      </c>
      <c r="J49">
        <v>60</v>
      </c>
      <c r="K49">
        <v>9</v>
      </c>
      <c r="M49" s="57" t="s">
        <v>266</v>
      </c>
      <c r="N49" s="62">
        <v>47</v>
      </c>
      <c r="O49" s="58" t="s">
        <v>267</v>
      </c>
    </row>
    <row r="50" spans="9:15" ht="12.75">
      <c r="I50">
        <v>65</v>
      </c>
      <c r="J50">
        <v>65</v>
      </c>
      <c r="K50">
        <v>10</v>
      </c>
      <c r="M50" s="57" t="s">
        <v>268</v>
      </c>
      <c r="N50" s="62">
        <v>48</v>
      </c>
      <c r="O50" s="58" t="s">
        <v>269</v>
      </c>
    </row>
    <row r="51" spans="9:15" ht="12.75">
      <c r="I51">
        <v>66</v>
      </c>
      <c r="J51">
        <v>65</v>
      </c>
      <c r="K51">
        <v>10</v>
      </c>
      <c r="M51" s="57" t="s">
        <v>271</v>
      </c>
      <c r="N51" s="62">
        <v>49</v>
      </c>
      <c r="O51" s="58" t="s">
        <v>272</v>
      </c>
    </row>
    <row r="52" spans="9:11" ht="12.75">
      <c r="I52">
        <v>67</v>
      </c>
      <c r="J52">
        <v>65</v>
      </c>
      <c r="K52">
        <v>10</v>
      </c>
    </row>
    <row r="53" spans="9:11" ht="12.75">
      <c r="I53">
        <v>68</v>
      </c>
      <c r="J53">
        <v>65</v>
      </c>
      <c r="K53">
        <v>10</v>
      </c>
    </row>
    <row r="54" spans="9:11" ht="12.75">
      <c r="I54">
        <v>69</v>
      </c>
      <c r="J54">
        <v>65</v>
      </c>
      <c r="K54">
        <v>10</v>
      </c>
    </row>
    <row r="55" spans="9:11" ht="12.75">
      <c r="I55">
        <v>70</v>
      </c>
      <c r="J55">
        <v>70</v>
      </c>
      <c r="K55">
        <v>11</v>
      </c>
    </row>
    <row r="56" spans="9:11" ht="12.75">
      <c r="I56">
        <v>71</v>
      </c>
      <c r="J56">
        <v>70</v>
      </c>
      <c r="K56">
        <v>11</v>
      </c>
    </row>
    <row r="57" spans="9:11" ht="12.75">
      <c r="I57">
        <v>72</v>
      </c>
      <c r="J57">
        <v>70</v>
      </c>
      <c r="K57">
        <v>11</v>
      </c>
    </row>
    <row r="58" spans="9:11" ht="12.75">
      <c r="I58">
        <v>73</v>
      </c>
      <c r="J58">
        <v>70</v>
      </c>
      <c r="K58">
        <v>11</v>
      </c>
    </row>
    <row r="59" spans="9:11" ht="12.75">
      <c r="I59">
        <v>74</v>
      </c>
      <c r="J59">
        <v>70</v>
      </c>
      <c r="K59">
        <v>11</v>
      </c>
    </row>
    <row r="60" spans="9:11" ht="12.75">
      <c r="I60">
        <v>75</v>
      </c>
      <c r="J60">
        <v>75</v>
      </c>
      <c r="K60">
        <v>12</v>
      </c>
    </row>
    <row r="61" spans="9:11" ht="12.75">
      <c r="I61">
        <v>76</v>
      </c>
      <c r="J61">
        <v>75</v>
      </c>
      <c r="K61">
        <v>12</v>
      </c>
    </row>
    <row r="62" spans="9:11" ht="12.75">
      <c r="I62">
        <v>77</v>
      </c>
      <c r="J62">
        <v>75</v>
      </c>
      <c r="K62">
        <v>12</v>
      </c>
    </row>
    <row r="63" spans="9:11" ht="12.75">
      <c r="I63">
        <v>78</v>
      </c>
      <c r="J63">
        <v>75</v>
      </c>
      <c r="K63">
        <v>12</v>
      </c>
    </row>
    <row r="64" spans="9:11" ht="12.75">
      <c r="I64">
        <v>79</v>
      </c>
      <c r="J64">
        <v>75</v>
      </c>
      <c r="K64">
        <v>12</v>
      </c>
    </row>
    <row r="65" spans="9:11" ht="12.75">
      <c r="I65">
        <v>80</v>
      </c>
      <c r="J65">
        <v>80</v>
      </c>
      <c r="K65">
        <v>13</v>
      </c>
    </row>
    <row r="66" spans="9:11" ht="12.75">
      <c r="I66">
        <v>81</v>
      </c>
      <c r="J66">
        <v>80</v>
      </c>
      <c r="K66">
        <v>13</v>
      </c>
    </row>
    <row r="67" spans="9:11" ht="12.75">
      <c r="I67">
        <v>82</v>
      </c>
      <c r="J67">
        <v>80</v>
      </c>
      <c r="K67">
        <v>13</v>
      </c>
    </row>
    <row r="68" spans="9:11" ht="12.75">
      <c r="I68">
        <v>83</v>
      </c>
      <c r="J68">
        <v>80</v>
      </c>
      <c r="K68">
        <v>13</v>
      </c>
    </row>
    <row r="69" spans="9:11" ht="12.75">
      <c r="I69">
        <v>84</v>
      </c>
      <c r="J69">
        <v>80</v>
      </c>
      <c r="K69">
        <v>13</v>
      </c>
    </row>
    <row r="70" spans="9:11" ht="12.75">
      <c r="I70">
        <v>85</v>
      </c>
      <c r="J70">
        <v>85</v>
      </c>
      <c r="K70">
        <v>14</v>
      </c>
    </row>
    <row r="71" spans="9:11" ht="12.75">
      <c r="I71">
        <v>86</v>
      </c>
      <c r="J71">
        <v>85</v>
      </c>
      <c r="K71">
        <v>14</v>
      </c>
    </row>
    <row r="72" spans="9:11" ht="12.75">
      <c r="I72">
        <v>87</v>
      </c>
      <c r="J72">
        <v>85</v>
      </c>
      <c r="K72">
        <v>14</v>
      </c>
    </row>
    <row r="73" spans="9:11" ht="12.75">
      <c r="I73">
        <v>88</v>
      </c>
      <c r="J73">
        <v>85</v>
      </c>
      <c r="K73">
        <v>14</v>
      </c>
    </row>
    <row r="74" spans="9:11" ht="12.75">
      <c r="I74">
        <v>89</v>
      </c>
      <c r="J74">
        <v>85</v>
      </c>
      <c r="K74">
        <v>14</v>
      </c>
    </row>
    <row r="75" spans="9:11" ht="12.75">
      <c r="I75">
        <v>90</v>
      </c>
      <c r="J75">
        <v>90</v>
      </c>
      <c r="K75">
        <v>15</v>
      </c>
    </row>
    <row r="76" spans="9:11" ht="12.75">
      <c r="I76">
        <v>91</v>
      </c>
      <c r="J76">
        <v>90</v>
      </c>
      <c r="K76">
        <v>15</v>
      </c>
    </row>
    <row r="77" spans="9:11" ht="12.75">
      <c r="I77">
        <v>92</v>
      </c>
      <c r="J77">
        <v>90</v>
      </c>
      <c r="K77">
        <v>15</v>
      </c>
    </row>
    <row r="78" spans="9:11" ht="12.75">
      <c r="I78">
        <v>93</v>
      </c>
      <c r="J78">
        <v>90</v>
      </c>
      <c r="K78">
        <v>15</v>
      </c>
    </row>
    <row r="79" spans="9:11" ht="12.75">
      <c r="I79">
        <v>94</v>
      </c>
      <c r="J79">
        <v>90</v>
      </c>
      <c r="K79">
        <v>15</v>
      </c>
    </row>
    <row r="80" spans="9:11" ht="12.75">
      <c r="I80">
        <v>95</v>
      </c>
      <c r="J80">
        <v>90</v>
      </c>
      <c r="K80">
        <v>15</v>
      </c>
    </row>
    <row r="81" spans="9:11" ht="12.75">
      <c r="I81">
        <v>96</v>
      </c>
      <c r="J81">
        <v>90</v>
      </c>
      <c r="K81">
        <v>15</v>
      </c>
    </row>
    <row r="82" spans="9:11" ht="12.75">
      <c r="I82">
        <v>97</v>
      </c>
      <c r="J82">
        <v>90</v>
      </c>
      <c r="K82">
        <v>15</v>
      </c>
    </row>
    <row r="83" spans="9:11" ht="12.75">
      <c r="I83">
        <v>98</v>
      </c>
      <c r="J83">
        <v>90</v>
      </c>
      <c r="K83">
        <v>15</v>
      </c>
    </row>
    <row r="84" spans="9:11" ht="12.75">
      <c r="I84">
        <v>99</v>
      </c>
      <c r="J84">
        <v>90</v>
      </c>
      <c r="K84">
        <v>15</v>
      </c>
    </row>
    <row r="85" spans="9:11" ht="12.75">
      <c r="I85">
        <v>100</v>
      </c>
      <c r="J85">
        <v>90</v>
      </c>
      <c r="K85">
        <v>15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37">
      <selection activeCell="M1" sqref="M1:O16384"/>
    </sheetView>
  </sheetViews>
  <sheetFormatPr defaultColWidth="9.00390625" defaultRowHeight="13.5"/>
  <cols>
    <col min="1" max="1" width="17.75390625" style="0" bestFit="1" customWidth="1"/>
    <col min="2" max="2" width="6.875" style="0" bestFit="1" customWidth="1"/>
    <col min="13" max="13" width="9.00390625" style="57" customWidth="1"/>
    <col min="15" max="15" width="9.00390625" style="58" customWidth="1"/>
  </cols>
  <sheetData>
    <row r="1" spans="1:15" ht="12.75">
      <c r="A1" t="s">
        <v>39</v>
      </c>
      <c r="B1" t="s">
        <v>40</v>
      </c>
      <c r="C1" t="s">
        <v>41</v>
      </c>
      <c r="D1" t="s">
        <v>161</v>
      </c>
      <c r="E1" t="s">
        <v>42</v>
      </c>
      <c r="F1" t="s">
        <v>162</v>
      </c>
      <c r="G1" t="s">
        <v>163</v>
      </c>
      <c r="I1" t="s">
        <v>45</v>
      </c>
      <c r="J1" t="s">
        <v>136</v>
      </c>
      <c r="M1" s="54" t="s">
        <v>55</v>
      </c>
      <c r="N1" s="1" t="s">
        <v>53</v>
      </c>
      <c r="O1" s="54" t="s">
        <v>54</v>
      </c>
    </row>
    <row r="2" spans="1:15" ht="12.75">
      <c r="A2" t="s">
        <v>165</v>
      </c>
      <c r="B2" t="s">
        <v>165</v>
      </c>
      <c r="C2" t="s">
        <v>165</v>
      </c>
      <c r="D2" t="s">
        <v>165</v>
      </c>
      <c r="E2" t="s">
        <v>166</v>
      </c>
      <c r="F2" t="s">
        <v>166</v>
      </c>
      <c r="G2" t="s">
        <v>166</v>
      </c>
      <c r="I2">
        <v>0</v>
      </c>
      <c r="J2">
        <v>0</v>
      </c>
      <c r="K2">
        <v>0</v>
      </c>
      <c r="M2" s="55">
        <v>0</v>
      </c>
      <c r="N2" s="3">
        <v>0</v>
      </c>
      <c r="O2" s="55">
        <v>0</v>
      </c>
    </row>
    <row r="3" spans="1:15" ht="12.75">
      <c r="A3" t="s">
        <v>164</v>
      </c>
      <c r="B3" t="s">
        <v>164</v>
      </c>
      <c r="C3" t="s">
        <v>164</v>
      </c>
      <c r="D3" t="s">
        <v>164</v>
      </c>
      <c r="I3">
        <v>18</v>
      </c>
      <c r="J3">
        <v>18</v>
      </c>
      <c r="K3">
        <v>25</v>
      </c>
      <c r="M3" s="56" t="s">
        <v>56</v>
      </c>
      <c r="N3" s="2">
        <v>1</v>
      </c>
      <c r="O3" s="56" t="s">
        <v>57</v>
      </c>
    </row>
    <row r="4" spans="1:15" ht="12.75">
      <c r="A4" t="s">
        <v>166</v>
      </c>
      <c r="I4">
        <v>19</v>
      </c>
      <c r="J4">
        <f aca="true" t="shared" si="0" ref="J4:K9">J3</f>
        <v>18</v>
      </c>
      <c r="K4">
        <f t="shared" si="0"/>
        <v>25</v>
      </c>
      <c r="M4" s="56" t="s">
        <v>58</v>
      </c>
      <c r="N4" s="2">
        <v>2</v>
      </c>
      <c r="O4" s="56" t="s">
        <v>59</v>
      </c>
    </row>
    <row r="5" spans="9:15" ht="12.75">
      <c r="I5">
        <v>20</v>
      </c>
      <c r="J5">
        <f t="shared" si="0"/>
        <v>18</v>
      </c>
      <c r="K5">
        <f t="shared" si="0"/>
        <v>25</v>
      </c>
      <c r="M5" s="56" t="s">
        <v>60</v>
      </c>
      <c r="N5" s="2">
        <v>3</v>
      </c>
      <c r="O5" s="56" t="s">
        <v>61</v>
      </c>
    </row>
    <row r="6" spans="9:15" ht="12.75">
      <c r="I6">
        <v>21</v>
      </c>
      <c r="J6">
        <f t="shared" si="0"/>
        <v>18</v>
      </c>
      <c r="K6">
        <f t="shared" si="0"/>
        <v>25</v>
      </c>
      <c r="M6" s="56" t="s">
        <v>62</v>
      </c>
      <c r="N6" s="2">
        <v>4</v>
      </c>
      <c r="O6" s="56" t="s">
        <v>63</v>
      </c>
    </row>
    <row r="7" spans="9:15" ht="12.75">
      <c r="I7">
        <v>22</v>
      </c>
      <c r="J7">
        <f t="shared" si="0"/>
        <v>18</v>
      </c>
      <c r="K7">
        <f t="shared" si="0"/>
        <v>25</v>
      </c>
      <c r="M7" s="56" t="s">
        <v>64</v>
      </c>
      <c r="N7" s="2">
        <v>5</v>
      </c>
      <c r="O7" s="56" t="s">
        <v>65</v>
      </c>
    </row>
    <row r="8" spans="5:15" ht="12.75">
      <c r="E8">
        <v>0</v>
      </c>
      <c r="F8">
        <v>0</v>
      </c>
      <c r="I8">
        <v>23</v>
      </c>
      <c r="J8">
        <f t="shared" si="0"/>
        <v>18</v>
      </c>
      <c r="K8">
        <f t="shared" si="0"/>
        <v>25</v>
      </c>
      <c r="M8" s="56" t="s">
        <v>66</v>
      </c>
      <c r="N8" s="2">
        <v>6</v>
      </c>
      <c r="O8" s="56" t="s">
        <v>67</v>
      </c>
    </row>
    <row r="9" spans="1:15" ht="12.75">
      <c r="A9" t="s">
        <v>28</v>
      </c>
      <c r="E9">
        <v>119</v>
      </c>
      <c r="F9">
        <v>19</v>
      </c>
      <c r="I9">
        <v>24</v>
      </c>
      <c r="J9">
        <f t="shared" si="0"/>
        <v>18</v>
      </c>
      <c r="K9">
        <f t="shared" si="0"/>
        <v>25</v>
      </c>
      <c r="M9" s="56" t="s">
        <v>182</v>
      </c>
      <c r="N9" s="2">
        <v>7</v>
      </c>
      <c r="O9" s="56" t="s">
        <v>182</v>
      </c>
    </row>
    <row r="10" spans="1:15" ht="12.75">
      <c r="A10">
        <v>0</v>
      </c>
      <c r="B10">
        <v>0</v>
      </c>
      <c r="E10">
        <v>120</v>
      </c>
      <c r="F10">
        <f>F9+1</f>
        <v>20</v>
      </c>
      <c r="I10">
        <v>25</v>
      </c>
      <c r="J10">
        <f>I10</f>
        <v>25</v>
      </c>
      <c r="K10">
        <v>4</v>
      </c>
      <c r="M10" s="56" t="s">
        <v>68</v>
      </c>
      <c r="N10" s="2">
        <v>8</v>
      </c>
      <c r="O10" s="56" t="s">
        <v>69</v>
      </c>
    </row>
    <row r="11" spans="1:15" ht="12.75">
      <c r="A11" t="s">
        <v>23</v>
      </c>
      <c r="B11">
        <v>1</v>
      </c>
      <c r="E11">
        <v>160</v>
      </c>
      <c r="F11">
        <f>F10+1</f>
        <v>21</v>
      </c>
      <c r="I11">
        <v>26</v>
      </c>
      <c r="J11">
        <f aca="true" t="shared" si="1" ref="J11:K14">J10</f>
        <v>25</v>
      </c>
      <c r="K11">
        <f t="shared" si="1"/>
        <v>4</v>
      </c>
      <c r="M11" s="56" t="s">
        <v>70</v>
      </c>
      <c r="N11" s="2">
        <v>9</v>
      </c>
      <c r="O11" s="56" t="s">
        <v>71</v>
      </c>
    </row>
    <row r="12" spans="1:15" ht="12.75">
      <c r="A12" t="s">
        <v>25</v>
      </c>
      <c r="B12">
        <v>2</v>
      </c>
      <c r="E12">
        <v>200</v>
      </c>
      <c r="F12">
        <f>F11+1</f>
        <v>22</v>
      </c>
      <c r="I12">
        <v>27</v>
      </c>
      <c r="J12">
        <f t="shared" si="1"/>
        <v>25</v>
      </c>
      <c r="K12">
        <f t="shared" si="1"/>
        <v>4</v>
      </c>
      <c r="M12" s="56" t="s">
        <v>72</v>
      </c>
      <c r="N12" s="2">
        <v>10</v>
      </c>
      <c r="O12" s="56" t="s">
        <v>73</v>
      </c>
    </row>
    <row r="13" spans="5:15" ht="12.75">
      <c r="E13">
        <v>240</v>
      </c>
      <c r="F13">
        <f>F12+1</f>
        <v>23</v>
      </c>
      <c r="I13">
        <v>28</v>
      </c>
      <c r="J13">
        <f t="shared" si="1"/>
        <v>25</v>
      </c>
      <c r="K13">
        <f t="shared" si="1"/>
        <v>4</v>
      </c>
      <c r="M13" s="56" t="s">
        <v>74</v>
      </c>
      <c r="N13" s="2">
        <v>11</v>
      </c>
      <c r="O13" s="56" t="s">
        <v>75</v>
      </c>
    </row>
    <row r="14" spans="1:15" ht="12.75">
      <c r="A14">
        <f>A13&amp;B13</f>
      </c>
      <c r="B14">
        <v>0</v>
      </c>
      <c r="E14" s="5">
        <v>280</v>
      </c>
      <c r="F14">
        <f>F13+1</f>
        <v>24</v>
      </c>
      <c r="G14" s="4"/>
      <c r="I14">
        <v>29</v>
      </c>
      <c r="J14">
        <f t="shared" si="1"/>
        <v>25</v>
      </c>
      <c r="K14">
        <f t="shared" si="1"/>
        <v>4</v>
      </c>
      <c r="M14" s="56" t="s">
        <v>76</v>
      </c>
      <c r="N14" s="2">
        <v>12</v>
      </c>
      <c r="O14" s="56" t="s">
        <v>77</v>
      </c>
    </row>
    <row r="15" spans="1:15" ht="12.75">
      <c r="A15" t="str">
        <f>$A$1&amp;A2</f>
        <v>自由形  50m</v>
      </c>
      <c r="B15">
        <v>10050</v>
      </c>
      <c r="E15" s="5">
        <v>320</v>
      </c>
      <c r="F15">
        <v>26</v>
      </c>
      <c r="G15" s="4"/>
      <c r="I15">
        <v>30</v>
      </c>
      <c r="J15">
        <f>I15</f>
        <v>30</v>
      </c>
      <c r="K15">
        <f>K14+1</f>
        <v>5</v>
      </c>
      <c r="M15" s="56" t="s">
        <v>78</v>
      </c>
      <c r="N15" s="2">
        <v>13</v>
      </c>
      <c r="O15" s="56" t="s">
        <v>79</v>
      </c>
    </row>
    <row r="16" spans="1:15" ht="12.75">
      <c r="A16" t="str">
        <f>$A$1&amp;A3</f>
        <v>自由形 100m</v>
      </c>
      <c r="B16">
        <v>10100</v>
      </c>
      <c r="E16" s="4"/>
      <c r="F16" s="4"/>
      <c r="G16" s="4"/>
      <c r="I16">
        <v>31</v>
      </c>
      <c r="J16">
        <f aca="true" t="shared" si="2" ref="J16:K19">J15</f>
        <v>30</v>
      </c>
      <c r="K16">
        <f t="shared" si="2"/>
        <v>5</v>
      </c>
      <c r="M16" s="56" t="s">
        <v>80</v>
      </c>
      <c r="N16" s="2">
        <v>14</v>
      </c>
      <c r="O16" s="56" t="s">
        <v>81</v>
      </c>
    </row>
    <row r="17" spans="1:15" ht="12.75">
      <c r="A17" t="str">
        <f>$A$1&amp;A4</f>
        <v>自由形 200m</v>
      </c>
      <c r="B17">
        <v>10200</v>
      </c>
      <c r="E17" s="4"/>
      <c r="F17" s="4"/>
      <c r="G17" s="4"/>
      <c r="I17">
        <v>32</v>
      </c>
      <c r="J17">
        <f t="shared" si="2"/>
        <v>30</v>
      </c>
      <c r="K17">
        <f t="shared" si="2"/>
        <v>5</v>
      </c>
      <c r="M17" s="56" t="s">
        <v>82</v>
      </c>
      <c r="N17" s="2">
        <v>15</v>
      </c>
      <c r="O17" s="56" t="s">
        <v>83</v>
      </c>
    </row>
    <row r="18" spans="1:15" ht="12.75">
      <c r="A18" t="str">
        <f>$A$1&amp;A5</f>
        <v>自由形</v>
      </c>
      <c r="I18">
        <v>33</v>
      </c>
      <c r="J18">
        <f t="shared" si="2"/>
        <v>30</v>
      </c>
      <c r="K18">
        <f t="shared" si="2"/>
        <v>5</v>
      </c>
      <c r="M18" s="56" t="s">
        <v>84</v>
      </c>
      <c r="N18" s="2">
        <v>16</v>
      </c>
      <c r="O18" s="56" t="s">
        <v>85</v>
      </c>
    </row>
    <row r="19" spans="1:15" ht="12.75">
      <c r="A19" t="str">
        <f>$B$1&amp;B2</f>
        <v>背泳ぎ  50m</v>
      </c>
      <c r="B19">
        <v>20050</v>
      </c>
      <c r="I19">
        <v>34</v>
      </c>
      <c r="J19">
        <f t="shared" si="2"/>
        <v>30</v>
      </c>
      <c r="K19">
        <f t="shared" si="2"/>
        <v>5</v>
      </c>
      <c r="M19" s="56" t="s">
        <v>86</v>
      </c>
      <c r="N19" s="2">
        <v>17</v>
      </c>
      <c r="O19" s="56" t="s">
        <v>87</v>
      </c>
    </row>
    <row r="20" spans="1:15" ht="12.75">
      <c r="A20" t="str">
        <f>$B$1&amp;B3</f>
        <v>背泳ぎ 100m</v>
      </c>
      <c r="B20">
        <v>20100</v>
      </c>
      <c r="I20">
        <v>35</v>
      </c>
      <c r="J20">
        <f>I20</f>
        <v>35</v>
      </c>
      <c r="K20">
        <f>K19+1</f>
        <v>6</v>
      </c>
      <c r="M20" s="53" t="s">
        <v>190</v>
      </c>
      <c r="N20" s="39">
        <v>18</v>
      </c>
      <c r="O20" s="53" t="s">
        <v>191</v>
      </c>
    </row>
    <row r="21" spans="1:15" ht="12.75">
      <c r="A21" t="str">
        <f>$B$1&amp;B4</f>
        <v>背泳ぎ</v>
      </c>
      <c r="I21">
        <v>36</v>
      </c>
      <c r="J21">
        <f aca="true" t="shared" si="3" ref="J21:K24">J20</f>
        <v>35</v>
      </c>
      <c r="K21">
        <f t="shared" si="3"/>
        <v>6</v>
      </c>
      <c r="M21" s="53" t="s">
        <v>193</v>
      </c>
      <c r="N21" s="39">
        <v>19</v>
      </c>
      <c r="O21" s="53" t="s">
        <v>194</v>
      </c>
    </row>
    <row r="22" spans="1:15" ht="12.75">
      <c r="A22" t="str">
        <f>$C$1&amp;C2</f>
        <v>平泳ぎ  50m</v>
      </c>
      <c r="B22">
        <v>30050</v>
      </c>
      <c r="I22">
        <v>37</v>
      </c>
      <c r="J22">
        <f t="shared" si="3"/>
        <v>35</v>
      </c>
      <c r="K22">
        <f t="shared" si="3"/>
        <v>6</v>
      </c>
      <c r="M22" s="53" t="s">
        <v>156</v>
      </c>
      <c r="N22" s="39">
        <v>20</v>
      </c>
      <c r="O22" s="53" t="s">
        <v>196</v>
      </c>
    </row>
    <row r="23" spans="1:15" ht="12.75">
      <c r="A23" t="str">
        <f>$C$1&amp;C3</f>
        <v>平泳ぎ 100m</v>
      </c>
      <c r="B23">
        <v>30100</v>
      </c>
      <c r="I23">
        <v>38</v>
      </c>
      <c r="J23">
        <f t="shared" si="3"/>
        <v>35</v>
      </c>
      <c r="K23">
        <f t="shared" si="3"/>
        <v>6</v>
      </c>
      <c r="M23" s="53" t="s">
        <v>157</v>
      </c>
      <c r="N23" s="39">
        <v>21</v>
      </c>
      <c r="O23" s="53" t="s">
        <v>198</v>
      </c>
    </row>
    <row r="24" spans="1:15" ht="12.75">
      <c r="A24" t="str">
        <f>$C$1&amp;C4</f>
        <v>平泳ぎ</v>
      </c>
      <c r="I24">
        <v>39</v>
      </c>
      <c r="J24">
        <f t="shared" si="3"/>
        <v>35</v>
      </c>
      <c r="K24">
        <f t="shared" si="3"/>
        <v>6</v>
      </c>
      <c r="M24" s="53" t="s">
        <v>158</v>
      </c>
      <c r="N24" s="39">
        <v>22</v>
      </c>
      <c r="O24" s="53" t="s">
        <v>200</v>
      </c>
    </row>
    <row r="25" spans="1:15" ht="12.75">
      <c r="A25" t="str">
        <f>$D$1&amp;D2</f>
        <v>バタフライ  50m</v>
      </c>
      <c r="B25">
        <v>40050</v>
      </c>
      <c r="I25">
        <v>40</v>
      </c>
      <c r="J25">
        <f>I25</f>
        <v>40</v>
      </c>
      <c r="K25">
        <f>K24+1</f>
        <v>7</v>
      </c>
      <c r="M25" s="53" t="s">
        <v>159</v>
      </c>
      <c r="N25" s="39">
        <v>23</v>
      </c>
      <c r="O25" s="53" t="s">
        <v>202</v>
      </c>
    </row>
    <row r="26" spans="1:15" ht="12.75">
      <c r="A26" t="str">
        <f>$D$1&amp;D3</f>
        <v>バタフライ 100m</v>
      </c>
      <c r="B26">
        <v>40100</v>
      </c>
      <c r="I26">
        <v>41</v>
      </c>
      <c r="J26">
        <f aca="true" t="shared" si="4" ref="J26:K29">J25</f>
        <v>40</v>
      </c>
      <c r="K26">
        <f t="shared" si="4"/>
        <v>7</v>
      </c>
      <c r="M26" s="53" t="s">
        <v>160</v>
      </c>
      <c r="N26" s="39">
        <v>24</v>
      </c>
      <c r="O26" s="53" t="s">
        <v>204</v>
      </c>
    </row>
    <row r="27" spans="1:15" ht="12.75">
      <c r="A27" t="str">
        <f>$D$1&amp;D4</f>
        <v>バタフライ</v>
      </c>
      <c r="I27">
        <v>42</v>
      </c>
      <c r="J27">
        <f t="shared" si="4"/>
        <v>40</v>
      </c>
      <c r="K27">
        <f t="shared" si="4"/>
        <v>7</v>
      </c>
      <c r="M27" s="53" t="s">
        <v>206</v>
      </c>
      <c r="N27" s="39">
        <v>25</v>
      </c>
      <c r="O27" s="53" t="s">
        <v>207</v>
      </c>
    </row>
    <row r="28" spans="1:15" ht="12.75">
      <c r="A28" t="str">
        <f>$E$1&amp;E2</f>
        <v>個人メドレー 200m</v>
      </c>
      <c r="B28">
        <v>50200</v>
      </c>
      <c r="I28">
        <v>43</v>
      </c>
      <c r="J28">
        <f t="shared" si="4"/>
        <v>40</v>
      </c>
      <c r="K28">
        <f t="shared" si="4"/>
        <v>7</v>
      </c>
      <c r="M28" s="53" t="s">
        <v>209</v>
      </c>
      <c r="N28" s="39">
        <v>26</v>
      </c>
      <c r="O28" s="53" t="s">
        <v>210</v>
      </c>
    </row>
    <row r="29" spans="1:15" ht="12.75">
      <c r="A29" t="str">
        <f>$E$1&amp;E3</f>
        <v>個人メドレー</v>
      </c>
      <c r="I29">
        <v>44</v>
      </c>
      <c r="J29">
        <f t="shared" si="4"/>
        <v>40</v>
      </c>
      <c r="K29">
        <f t="shared" si="4"/>
        <v>7</v>
      </c>
      <c r="M29" s="57" t="s">
        <v>212</v>
      </c>
      <c r="N29" s="39">
        <v>27</v>
      </c>
      <c r="O29" s="58" t="s">
        <v>213</v>
      </c>
    </row>
    <row r="30" spans="1:15" ht="12.75">
      <c r="A30" t="str">
        <f>$F$1&amp;F2</f>
        <v>リレー 200m</v>
      </c>
      <c r="B30">
        <v>60200</v>
      </c>
      <c r="I30">
        <v>45</v>
      </c>
      <c r="J30">
        <f>I30</f>
        <v>45</v>
      </c>
      <c r="K30">
        <f>K29+1</f>
        <v>8</v>
      </c>
      <c r="M30" s="57" t="s">
        <v>215</v>
      </c>
      <c r="N30" s="39">
        <v>28</v>
      </c>
      <c r="O30" s="58" t="s">
        <v>216</v>
      </c>
    </row>
    <row r="31" spans="1:15" ht="12.75">
      <c r="A31" t="str">
        <f>$F$1&amp;F3</f>
        <v>リレー</v>
      </c>
      <c r="I31">
        <v>46</v>
      </c>
      <c r="J31">
        <f aca="true" t="shared" si="5" ref="J31:K34">J30</f>
        <v>45</v>
      </c>
      <c r="K31">
        <f t="shared" si="5"/>
        <v>8</v>
      </c>
      <c r="M31" s="57" t="s">
        <v>218</v>
      </c>
      <c r="N31" s="39">
        <v>29</v>
      </c>
      <c r="O31" s="58" t="s">
        <v>219</v>
      </c>
    </row>
    <row r="32" spans="1:15" ht="12.75">
      <c r="A32" t="str">
        <f>$G$1&amp;G2</f>
        <v>メドレーリレー 200m</v>
      </c>
      <c r="B32">
        <v>70200</v>
      </c>
      <c r="I32">
        <v>47</v>
      </c>
      <c r="J32">
        <f t="shared" si="5"/>
        <v>45</v>
      </c>
      <c r="K32">
        <f t="shared" si="5"/>
        <v>8</v>
      </c>
      <c r="M32" s="57" t="s">
        <v>221</v>
      </c>
      <c r="N32" s="39">
        <v>30</v>
      </c>
      <c r="O32" s="58" t="s">
        <v>222</v>
      </c>
    </row>
    <row r="33" spans="1:15" ht="12.75">
      <c r="A33" t="str">
        <f>$G$1&amp;G3</f>
        <v>メドレーリレー</v>
      </c>
      <c r="I33">
        <v>48</v>
      </c>
      <c r="J33">
        <f t="shared" si="5"/>
        <v>45</v>
      </c>
      <c r="K33">
        <f t="shared" si="5"/>
        <v>8</v>
      </c>
      <c r="M33" s="57" t="s">
        <v>224</v>
      </c>
      <c r="N33">
        <v>31</v>
      </c>
      <c r="O33" s="58" t="s">
        <v>225</v>
      </c>
    </row>
    <row r="34" spans="9:15" ht="12.75">
      <c r="I34">
        <v>49</v>
      </c>
      <c r="J34">
        <f t="shared" si="5"/>
        <v>45</v>
      </c>
      <c r="K34">
        <f t="shared" si="5"/>
        <v>8</v>
      </c>
      <c r="M34" s="57" t="s">
        <v>226</v>
      </c>
      <c r="N34">
        <v>32</v>
      </c>
      <c r="O34" s="58" t="s">
        <v>226</v>
      </c>
    </row>
    <row r="35" spans="9:15" ht="12.75">
      <c r="I35">
        <v>50</v>
      </c>
      <c r="J35">
        <f>I35</f>
        <v>50</v>
      </c>
      <c r="K35">
        <f>K34+1</f>
        <v>9</v>
      </c>
      <c r="M35" s="58" t="s">
        <v>232</v>
      </c>
      <c r="N35" s="62">
        <v>33</v>
      </c>
      <c r="O35" s="58" t="s">
        <v>233</v>
      </c>
    </row>
    <row r="36" spans="9:15" ht="12.75">
      <c r="I36">
        <v>51</v>
      </c>
      <c r="J36">
        <f aca="true" t="shared" si="6" ref="J36:K39">J35</f>
        <v>50</v>
      </c>
      <c r="K36">
        <f t="shared" si="6"/>
        <v>9</v>
      </c>
      <c r="M36" s="58" t="s">
        <v>234</v>
      </c>
      <c r="N36" s="62">
        <v>34</v>
      </c>
      <c r="O36" s="58" t="s">
        <v>235</v>
      </c>
    </row>
    <row r="37" spans="9:15" ht="12.75">
      <c r="I37">
        <v>52</v>
      </c>
      <c r="J37">
        <f t="shared" si="6"/>
        <v>50</v>
      </c>
      <c r="K37">
        <f t="shared" si="6"/>
        <v>9</v>
      </c>
      <c r="M37" s="58" t="s">
        <v>236</v>
      </c>
      <c r="N37" s="62">
        <v>35</v>
      </c>
      <c r="O37" s="58" t="s">
        <v>237</v>
      </c>
    </row>
    <row r="38" spans="9:15" ht="12.75">
      <c r="I38">
        <v>53</v>
      </c>
      <c r="J38">
        <f t="shared" si="6"/>
        <v>50</v>
      </c>
      <c r="K38">
        <f t="shared" si="6"/>
        <v>9</v>
      </c>
      <c r="M38" s="57" t="s">
        <v>227</v>
      </c>
      <c r="N38" s="62">
        <v>36</v>
      </c>
      <c r="O38" s="58" t="s">
        <v>238</v>
      </c>
    </row>
    <row r="39" spans="9:15" ht="12.75">
      <c r="I39">
        <v>54</v>
      </c>
      <c r="J39">
        <f t="shared" si="6"/>
        <v>50</v>
      </c>
      <c r="K39">
        <f t="shared" si="6"/>
        <v>9</v>
      </c>
      <c r="M39" s="57" t="s">
        <v>228</v>
      </c>
      <c r="N39" s="62">
        <v>37</v>
      </c>
      <c r="O39" s="58" t="s">
        <v>228</v>
      </c>
    </row>
    <row r="40" spans="9:15" ht="12.75">
      <c r="I40">
        <v>55</v>
      </c>
      <c r="J40">
        <f>I40</f>
        <v>55</v>
      </c>
      <c r="K40">
        <f>K39+1</f>
        <v>10</v>
      </c>
      <c r="M40" s="57" t="s">
        <v>229</v>
      </c>
      <c r="N40" s="62">
        <v>38</v>
      </c>
      <c r="O40" s="57" t="s">
        <v>239</v>
      </c>
    </row>
    <row r="41" spans="9:15" ht="12.75">
      <c r="I41">
        <v>56</v>
      </c>
      <c r="J41">
        <f aca="true" t="shared" si="7" ref="J41:K44">J40</f>
        <v>55</v>
      </c>
      <c r="K41">
        <f t="shared" si="7"/>
        <v>10</v>
      </c>
      <c r="M41" s="57" t="s">
        <v>230</v>
      </c>
      <c r="N41" s="62">
        <v>39</v>
      </c>
      <c r="O41" s="58" t="s">
        <v>240</v>
      </c>
    </row>
    <row r="42" spans="9:15" ht="12.75">
      <c r="I42">
        <v>57</v>
      </c>
      <c r="J42">
        <f t="shared" si="7"/>
        <v>55</v>
      </c>
      <c r="K42">
        <f t="shared" si="7"/>
        <v>10</v>
      </c>
      <c r="M42" s="57" t="s">
        <v>231</v>
      </c>
      <c r="N42" s="62">
        <v>40</v>
      </c>
      <c r="O42" s="58" t="s">
        <v>241</v>
      </c>
    </row>
    <row r="43" spans="9:11" ht="12.75">
      <c r="I43">
        <v>58</v>
      </c>
      <c r="J43">
        <f t="shared" si="7"/>
        <v>55</v>
      </c>
      <c r="K43">
        <f t="shared" si="7"/>
        <v>10</v>
      </c>
    </row>
    <row r="44" spans="9:11" ht="12.75">
      <c r="I44">
        <v>59</v>
      </c>
      <c r="J44">
        <f t="shared" si="7"/>
        <v>55</v>
      </c>
      <c r="K44">
        <f t="shared" si="7"/>
        <v>10</v>
      </c>
    </row>
    <row r="45" spans="9:11" ht="12.75">
      <c r="I45">
        <v>60</v>
      </c>
      <c r="J45">
        <f>I45</f>
        <v>60</v>
      </c>
      <c r="K45">
        <f>K44+1</f>
        <v>11</v>
      </c>
    </row>
    <row r="46" spans="9:11" ht="12.75">
      <c r="I46">
        <v>61</v>
      </c>
      <c r="J46">
        <f aca="true" t="shared" si="8" ref="J46:K49">J45</f>
        <v>60</v>
      </c>
      <c r="K46">
        <f t="shared" si="8"/>
        <v>11</v>
      </c>
    </row>
    <row r="47" spans="9:11" ht="12.75">
      <c r="I47">
        <v>62</v>
      </c>
      <c r="J47">
        <f t="shared" si="8"/>
        <v>60</v>
      </c>
      <c r="K47">
        <f t="shared" si="8"/>
        <v>11</v>
      </c>
    </row>
    <row r="48" spans="9:11" ht="12.75">
      <c r="I48">
        <v>63</v>
      </c>
      <c r="J48">
        <f t="shared" si="8"/>
        <v>60</v>
      </c>
      <c r="K48">
        <f t="shared" si="8"/>
        <v>11</v>
      </c>
    </row>
    <row r="49" spans="9:11" ht="12.75">
      <c r="I49">
        <v>64</v>
      </c>
      <c r="J49">
        <f t="shared" si="8"/>
        <v>60</v>
      </c>
      <c r="K49">
        <f t="shared" si="8"/>
        <v>11</v>
      </c>
    </row>
    <row r="50" spans="9:11" ht="12.75">
      <c r="I50">
        <v>65</v>
      </c>
      <c r="J50">
        <f>I50</f>
        <v>65</v>
      </c>
      <c r="K50">
        <f>K49+1</f>
        <v>12</v>
      </c>
    </row>
    <row r="51" spans="9:11" ht="12.75">
      <c r="I51">
        <v>66</v>
      </c>
      <c r="J51">
        <f aca="true" t="shared" si="9" ref="J51:K54">J50</f>
        <v>65</v>
      </c>
      <c r="K51">
        <f t="shared" si="9"/>
        <v>12</v>
      </c>
    </row>
    <row r="52" spans="9:11" ht="12.75">
      <c r="I52">
        <v>67</v>
      </c>
      <c r="J52">
        <f t="shared" si="9"/>
        <v>65</v>
      </c>
      <c r="K52">
        <f t="shared" si="9"/>
        <v>12</v>
      </c>
    </row>
    <row r="53" spans="9:11" ht="12.75">
      <c r="I53">
        <v>68</v>
      </c>
      <c r="J53">
        <f t="shared" si="9"/>
        <v>65</v>
      </c>
      <c r="K53">
        <f t="shared" si="9"/>
        <v>12</v>
      </c>
    </row>
    <row r="54" spans="9:11" ht="12.75">
      <c r="I54">
        <v>69</v>
      </c>
      <c r="J54">
        <f t="shared" si="9"/>
        <v>65</v>
      </c>
      <c r="K54">
        <f t="shared" si="9"/>
        <v>12</v>
      </c>
    </row>
    <row r="55" spans="9:11" ht="12.75">
      <c r="I55">
        <v>70</v>
      </c>
      <c r="J55">
        <f>I55</f>
        <v>70</v>
      </c>
      <c r="K55">
        <f>K54+1</f>
        <v>13</v>
      </c>
    </row>
    <row r="56" spans="9:11" ht="12.75">
      <c r="I56">
        <v>71</v>
      </c>
      <c r="J56">
        <f aca="true" t="shared" si="10" ref="J56:K59">J55</f>
        <v>70</v>
      </c>
      <c r="K56">
        <f t="shared" si="10"/>
        <v>13</v>
      </c>
    </row>
    <row r="57" spans="9:11" ht="12.75">
      <c r="I57">
        <v>72</v>
      </c>
      <c r="J57">
        <f t="shared" si="10"/>
        <v>70</v>
      </c>
      <c r="K57">
        <f t="shared" si="10"/>
        <v>13</v>
      </c>
    </row>
    <row r="58" spans="9:11" ht="12.75">
      <c r="I58">
        <v>73</v>
      </c>
      <c r="J58">
        <f t="shared" si="10"/>
        <v>70</v>
      </c>
      <c r="K58">
        <f t="shared" si="10"/>
        <v>13</v>
      </c>
    </row>
    <row r="59" spans="9:11" ht="12.75">
      <c r="I59">
        <v>74</v>
      </c>
      <c r="J59">
        <f t="shared" si="10"/>
        <v>70</v>
      </c>
      <c r="K59">
        <f t="shared" si="10"/>
        <v>13</v>
      </c>
    </row>
    <row r="60" spans="9:11" ht="12.75">
      <c r="I60">
        <v>75</v>
      </c>
      <c r="J60">
        <f>I60</f>
        <v>75</v>
      </c>
      <c r="K60">
        <f>K59+1</f>
        <v>14</v>
      </c>
    </row>
    <row r="61" spans="9:11" ht="12.75">
      <c r="I61">
        <v>76</v>
      </c>
      <c r="J61">
        <f aca="true" t="shared" si="11" ref="J61:K64">J60</f>
        <v>75</v>
      </c>
      <c r="K61">
        <f t="shared" si="11"/>
        <v>14</v>
      </c>
    </row>
    <row r="62" spans="9:11" ht="12.75">
      <c r="I62">
        <v>77</v>
      </c>
      <c r="J62">
        <f t="shared" si="11"/>
        <v>75</v>
      </c>
      <c r="K62">
        <f t="shared" si="11"/>
        <v>14</v>
      </c>
    </row>
    <row r="63" spans="9:11" ht="12.75">
      <c r="I63">
        <v>78</v>
      </c>
      <c r="J63">
        <f t="shared" si="11"/>
        <v>75</v>
      </c>
      <c r="K63">
        <f t="shared" si="11"/>
        <v>14</v>
      </c>
    </row>
    <row r="64" spans="9:11" ht="12.75">
      <c r="I64">
        <v>79</v>
      </c>
      <c r="J64">
        <f t="shared" si="11"/>
        <v>75</v>
      </c>
      <c r="K64">
        <f t="shared" si="11"/>
        <v>14</v>
      </c>
    </row>
    <row r="65" spans="9:11" ht="12.75">
      <c r="I65">
        <v>80</v>
      </c>
      <c r="J65">
        <f>I65</f>
        <v>80</v>
      </c>
      <c r="K65">
        <f>K64+1</f>
        <v>15</v>
      </c>
    </row>
    <row r="66" spans="9:11" ht="12.75">
      <c r="I66">
        <v>81</v>
      </c>
      <c r="J66">
        <f aca="true" t="shared" si="12" ref="J66:K69">J65</f>
        <v>80</v>
      </c>
      <c r="K66">
        <f t="shared" si="12"/>
        <v>15</v>
      </c>
    </row>
    <row r="67" spans="9:11" ht="12.75">
      <c r="I67">
        <v>82</v>
      </c>
      <c r="J67">
        <f t="shared" si="12"/>
        <v>80</v>
      </c>
      <c r="K67">
        <f t="shared" si="12"/>
        <v>15</v>
      </c>
    </row>
    <row r="68" spans="9:11" ht="12.75">
      <c r="I68">
        <v>83</v>
      </c>
      <c r="J68">
        <f t="shared" si="12"/>
        <v>80</v>
      </c>
      <c r="K68">
        <f t="shared" si="12"/>
        <v>15</v>
      </c>
    </row>
    <row r="69" spans="9:11" ht="12.75">
      <c r="I69">
        <v>84</v>
      </c>
      <c r="J69">
        <f t="shared" si="12"/>
        <v>80</v>
      </c>
      <c r="K69">
        <f t="shared" si="12"/>
        <v>15</v>
      </c>
    </row>
    <row r="70" spans="9:11" ht="12.75">
      <c r="I70">
        <v>85</v>
      </c>
      <c r="J70">
        <f>I70</f>
        <v>85</v>
      </c>
      <c r="K70">
        <f>K69+1</f>
        <v>16</v>
      </c>
    </row>
    <row r="71" spans="9:11" ht="12.75">
      <c r="I71">
        <v>86</v>
      </c>
      <c r="J71">
        <f aca="true" t="shared" si="13" ref="J71:K74">J70</f>
        <v>85</v>
      </c>
      <c r="K71">
        <f t="shared" si="13"/>
        <v>16</v>
      </c>
    </row>
    <row r="72" spans="9:11" ht="12.75">
      <c r="I72">
        <v>87</v>
      </c>
      <c r="J72">
        <f t="shared" si="13"/>
        <v>85</v>
      </c>
      <c r="K72">
        <f t="shared" si="13"/>
        <v>16</v>
      </c>
    </row>
    <row r="73" spans="9:11" ht="12.75">
      <c r="I73">
        <v>88</v>
      </c>
      <c r="J73">
        <f t="shared" si="13"/>
        <v>85</v>
      </c>
      <c r="K73">
        <f t="shared" si="13"/>
        <v>16</v>
      </c>
    </row>
    <row r="74" spans="9:11" ht="12.75">
      <c r="I74">
        <v>89</v>
      </c>
      <c r="J74">
        <f t="shared" si="13"/>
        <v>85</v>
      </c>
      <c r="K74">
        <f t="shared" si="13"/>
        <v>16</v>
      </c>
    </row>
    <row r="75" spans="9:11" ht="12.75">
      <c r="I75">
        <v>90</v>
      </c>
      <c r="J75">
        <f>I75</f>
        <v>90</v>
      </c>
      <c r="K75">
        <f>K74+1</f>
        <v>17</v>
      </c>
    </row>
    <row r="76" spans="9:11" ht="12.75">
      <c r="I76">
        <v>91</v>
      </c>
      <c r="J76">
        <f aca="true" t="shared" si="14" ref="J76:J85">J75</f>
        <v>90</v>
      </c>
      <c r="K76">
        <f aca="true" t="shared" si="15" ref="K76:K85">K75</f>
        <v>17</v>
      </c>
    </row>
    <row r="77" spans="9:11" ht="12.75">
      <c r="I77">
        <v>92</v>
      </c>
      <c r="J77">
        <f t="shared" si="14"/>
        <v>90</v>
      </c>
      <c r="K77">
        <f t="shared" si="15"/>
        <v>17</v>
      </c>
    </row>
    <row r="78" spans="9:11" ht="12.75">
      <c r="I78">
        <v>93</v>
      </c>
      <c r="J78">
        <f t="shared" si="14"/>
        <v>90</v>
      </c>
      <c r="K78">
        <f t="shared" si="15"/>
        <v>17</v>
      </c>
    </row>
    <row r="79" spans="9:11" ht="12.75">
      <c r="I79">
        <v>94</v>
      </c>
      <c r="J79">
        <f t="shared" si="14"/>
        <v>90</v>
      </c>
      <c r="K79">
        <f t="shared" si="15"/>
        <v>17</v>
      </c>
    </row>
    <row r="80" spans="9:11" ht="12.75">
      <c r="I80">
        <v>95</v>
      </c>
      <c r="J80">
        <f t="shared" si="14"/>
        <v>90</v>
      </c>
      <c r="K80">
        <f t="shared" si="15"/>
        <v>17</v>
      </c>
    </row>
    <row r="81" spans="9:11" ht="12.75">
      <c r="I81">
        <v>96</v>
      </c>
      <c r="J81">
        <f t="shared" si="14"/>
        <v>90</v>
      </c>
      <c r="K81">
        <f t="shared" si="15"/>
        <v>17</v>
      </c>
    </row>
    <row r="82" spans="9:11" ht="12.75">
      <c r="I82">
        <v>97</v>
      </c>
      <c r="J82">
        <f t="shared" si="14"/>
        <v>90</v>
      </c>
      <c r="K82">
        <f t="shared" si="15"/>
        <v>17</v>
      </c>
    </row>
    <row r="83" spans="9:11" ht="12.75">
      <c r="I83">
        <v>98</v>
      </c>
      <c r="J83">
        <f t="shared" si="14"/>
        <v>90</v>
      </c>
      <c r="K83">
        <f t="shared" si="15"/>
        <v>17</v>
      </c>
    </row>
    <row r="84" spans="9:11" ht="12.75">
      <c r="I84">
        <v>99</v>
      </c>
      <c r="J84">
        <f t="shared" si="14"/>
        <v>90</v>
      </c>
      <c r="K84">
        <f t="shared" si="15"/>
        <v>17</v>
      </c>
    </row>
    <row r="85" spans="9:11" ht="12.75">
      <c r="I85">
        <v>100</v>
      </c>
      <c r="J85">
        <f t="shared" si="14"/>
        <v>90</v>
      </c>
      <c r="K85">
        <f t="shared" si="15"/>
        <v>17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1.00390625" style="0" bestFit="1" customWidth="1"/>
  </cols>
  <sheetData>
    <row r="1" spans="1:3" ht="12.75">
      <c r="A1">
        <v>0</v>
      </c>
      <c r="B1" s="59"/>
      <c r="C1" s="59"/>
    </row>
    <row r="2" spans="1:4" ht="12.75">
      <c r="A2" t="s">
        <v>270</v>
      </c>
      <c r="B2">
        <v>1000</v>
      </c>
      <c r="C2">
        <v>2000</v>
      </c>
      <c r="D2">
        <v>1</v>
      </c>
    </row>
    <row r="3" spans="1:4" ht="12.75">
      <c r="A3" t="s">
        <v>273</v>
      </c>
      <c r="B3">
        <v>1000</v>
      </c>
      <c r="C3">
        <v>2000</v>
      </c>
      <c r="D3">
        <v>1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Keiji　Yotsutsuji</dc:creator>
  <cp:keywords/>
  <dc:description/>
  <cp:lastModifiedBy>k-yotsutsuji</cp:lastModifiedBy>
  <cp:lastPrinted>2011-03-16T07:06:44Z</cp:lastPrinted>
  <dcterms:created xsi:type="dcterms:W3CDTF">2005-06-08T13:46:13Z</dcterms:created>
  <dcterms:modified xsi:type="dcterms:W3CDTF">2023-01-14T08:20:43Z</dcterms:modified>
  <cp:category/>
  <cp:version/>
  <cp:contentType/>
  <cp:contentStatus/>
  <cp:revision>1</cp:revision>
</cp:coreProperties>
</file>